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Biblioteca\Alertas\Alertas Revistas\Aler-2018\"/>
    </mc:Choice>
  </mc:AlternateContent>
  <bookViews>
    <workbookView xWindow="0" yWindow="0" windowWidth="15360" windowHeight="7620" tabRatio="935" activeTab="14"/>
  </bookViews>
  <sheets>
    <sheet name="Psi" sheetId="2" r:id="rId1"/>
    <sheet name="Fil" sheetId="1" r:id="rId2"/>
    <sheet name="Rel-Teo" sheetId="3" r:id="rId3"/>
    <sheet name="Act" sheetId="4" r:id="rId4"/>
    <sheet name="CCSS" sheetId="5" r:id="rId5"/>
    <sheet name="C. P." sheetId="6" r:id="rId6"/>
    <sheet name="Com" sheetId="7" r:id="rId7"/>
    <sheet name="Der" sheetId="8" r:id="rId8"/>
    <sheet name="Edu" sheetId="9" r:id="rId9"/>
    <sheet name="Adm" sheetId="10" r:id="rId10"/>
    <sheet name="Art" sheetId="11" r:id="rId11"/>
    <sheet name="Tur" sheetId="12" r:id="rId12"/>
    <sheet name="Lit" sheetId="13" r:id="rId13"/>
    <sheet name="His" sheetId="14" r:id="rId14"/>
    <sheet name="Ins" sheetId="15" r:id="rId15"/>
  </sheets>
  <calcPr calcId="162913"/>
</workbook>
</file>

<file path=xl/calcChain.xml><?xml version="1.0" encoding="utf-8"?>
<calcChain xmlns="http://schemas.openxmlformats.org/spreadsheetml/2006/main">
  <c r="D56" i="9" l="1"/>
  <c r="D48" i="1"/>
  <c r="D117" i="15" l="1"/>
  <c r="D106" i="15"/>
  <c r="D95" i="15"/>
  <c r="D85" i="15"/>
  <c r="D74" i="15"/>
  <c r="D63" i="15"/>
  <c r="D53" i="15"/>
  <c r="D43" i="15"/>
  <c r="D33" i="15"/>
  <c r="D23" i="15"/>
  <c r="D14" i="15"/>
  <c r="D26" i="14"/>
  <c r="D16" i="14"/>
  <c r="D36" i="13"/>
  <c r="D26" i="13"/>
  <c r="D16" i="13"/>
  <c r="D66" i="12"/>
  <c r="D55" i="12"/>
  <c r="D45" i="12"/>
  <c r="D35" i="12"/>
  <c r="D25" i="12"/>
  <c r="D15" i="12"/>
  <c r="D103" i="11"/>
  <c r="D92" i="11"/>
  <c r="D81" i="11"/>
  <c r="D70" i="11"/>
  <c r="D59" i="11"/>
  <c r="D48" i="11"/>
  <c r="D37" i="11"/>
  <c r="D27" i="11"/>
  <c r="D16" i="11"/>
  <c r="D26" i="10"/>
  <c r="D16" i="10"/>
  <c r="D293" i="9"/>
  <c r="D281" i="9"/>
  <c r="D269" i="9"/>
  <c r="D258" i="9"/>
  <c r="D246" i="9"/>
  <c r="D236" i="9"/>
  <c r="D226" i="9"/>
  <c r="D215" i="9"/>
  <c r="D204" i="9"/>
  <c r="D192" i="9"/>
  <c r="D181" i="9"/>
  <c r="D170" i="9"/>
  <c r="D159" i="9"/>
  <c r="D147" i="9"/>
  <c r="D137" i="9"/>
  <c r="D126" i="9"/>
  <c r="D116" i="9"/>
  <c r="D106" i="9"/>
  <c r="D96" i="9"/>
  <c r="D86" i="9"/>
  <c r="D76" i="9"/>
  <c r="D66" i="9"/>
  <c r="D46" i="9"/>
  <c r="D36" i="9"/>
  <c r="D26" i="9"/>
  <c r="D16" i="9"/>
  <c r="D228" i="8"/>
  <c r="D218" i="8"/>
  <c r="D208" i="8"/>
  <c r="D198" i="8"/>
  <c r="D188" i="8"/>
  <c r="D178" i="8"/>
  <c r="D168" i="8"/>
  <c r="D157" i="8"/>
  <c r="D146" i="8"/>
  <c r="D134" i="8"/>
  <c r="D123" i="8"/>
  <c r="D111" i="8"/>
  <c r="D101" i="8"/>
  <c r="D91" i="8"/>
  <c r="D81" i="8"/>
  <c r="D70" i="8"/>
  <c r="D59" i="8"/>
  <c r="D48" i="8"/>
  <c r="D37" i="8"/>
  <c r="D25" i="8"/>
  <c r="D15" i="8"/>
  <c r="D47" i="7"/>
  <c r="D35" i="7"/>
  <c r="D25" i="7"/>
  <c r="D15" i="7"/>
  <c r="D59" i="6"/>
  <c r="D49" i="6"/>
  <c r="D38" i="6"/>
  <c r="D27" i="6"/>
  <c r="D15" i="6"/>
  <c r="D46" i="5"/>
  <c r="D36" i="5"/>
  <c r="D26" i="5"/>
  <c r="D15" i="5"/>
  <c r="D237" i="4"/>
  <c r="D227" i="4"/>
  <c r="D217" i="4"/>
  <c r="D207" i="4"/>
  <c r="D197" i="4"/>
  <c r="D187" i="4"/>
  <c r="D177" i="4"/>
  <c r="D167" i="4"/>
  <c r="D157" i="4"/>
  <c r="D147" i="4"/>
  <c r="D137" i="4"/>
  <c r="D127" i="4"/>
  <c r="D117" i="4"/>
  <c r="D107" i="4"/>
  <c r="D97" i="4"/>
  <c r="D87" i="4"/>
  <c r="D77" i="4"/>
  <c r="D67" i="4"/>
  <c r="D57" i="4"/>
  <c r="D47" i="4"/>
  <c r="D37" i="4"/>
  <c r="D16" i="4"/>
  <c r="D166" i="3"/>
  <c r="D156" i="3"/>
  <c r="D146" i="3"/>
  <c r="D136" i="3"/>
  <c r="D126" i="3"/>
  <c r="D116" i="3"/>
  <c r="D106" i="3"/>
  <c r="D96" i="3"/>
  <c r="D86" i="3"/>
  <c r="D76" i="3"/>
  <c r="D66" i="3"/>
  <c r="D56" i="3"/>
  <c r="D46" i="3"/>
  <c r="D36" i="3"/>
  <c r="D26" i="3"/>
  <c r="D16" i="3"/>
  <c r="D27" i="2"/>
  <c r="D16" i="2"/>
  <c r="D59" i="1"/>
  <c r="D38" i="1"/>
  <c r="D26" i="1"/>
  <c r="D16" i="1"/>
</calcChain>
</file>

<file path=xl/sharedStrings.xml><?xml version="1.0" encoding="utf-8"?>
<sst xmlns="http://schemas.openxmlformats.org/spreadsheetml/2006/main" count="1175" uniqueCount="263">
  <si>
    <t>UNIVERSIDAD ANTONIO RUIZ DE MONTOYA</t>
  </si>
  <si>
    <t>BIBLIOTECA P. FELIPE MACGREGOR, SJ</t>
  </si>
  <si>
    <t>ALERTA DE REVISTAS</t>
  </si>
  <si>
    <t>ÁREA: Religión y Teología</t>
  </si>
  <si>
    <t>ÁREA: FILOSOFÍA</t>
  </si>
  <si>
    <t>ÁREA: PSICOLOGÍA</t>
  </si>
  <si>
    <t>Titulo:</t>
  </si>
  <si>
    <t>Concilium</t>
  </si>
  <si>
    <t>Kennedy Institute of Ethics Journal</t>
  </si>
  <si>
    <t>Avances en Psicología</t>
  </si>
  <si>
    <t>Autor:</t>
  </si>
  <si>
    <t>Verbo Divino</t>
  </si>
  <si>
    <t>Johns Hopkins University Press</t>
  </si>
  <si>
    <t>UNIFE - Fac. de Psicología y Humanidades</t>
  </si>
  <si>
    <t>N° / Vol. /Año</t>
  </si>
  <si>
    <t>n°374 Feb. 2018</t>
  </si>
  <si>
    <t>Indice:</t>
  </si>
  <si>
    <t>v.25 nº1 Ene.-Jul. 2017</t>
  </si>
  <si>
    <t>v.27 n°3 Sep. 2017</t>
  </si>
  <si>
    <t>v.27 n°4 Dic. 2017</t>
  </si>
  <si>
    <t>n°375 Abr. 2018</t>
  </si>
  <si>
    <t>Persona: Revista de la Facultad Psicología - Universidad de Lima</t>
  </si>
  <si>
    <t>Universidad de Lima</t>
  </si>
  <si>
    <t>Pensamiento: Revista de Investigación e Información Filosófica</t>
  </si>
  <si>
    <t>n°20, Ene-Dic. 2017</t>
  </si>
  <si>
    <t>Universidad Pontificia Comillas - ICAI - ICADE</t>
  </si>
  <si>
    <t>Cuadernos Cristianisme i Justícia</t>
  </si>
  <si>
    <t>Cristianisme i Justicia</t>
  </si>
  <si>
    <t>v.73 n°278 Sep.-Dic. 2017</t>
  </si>
  <si>
    <t>n°206 Nov. 2017</t>
  </si>
  <si>
    <t>Theologie und Philosophie</t>
  </si>
  <si>
    <t>Hochschule Sankt Georgen</t>
  </si>
  <si>
    <t>n°207 Ene. 2018</t>
  </si>
  <si>
    <t>v.92 n°4 2017</t>
  </si>
  <si>
    <t>Miscelánea Comillas :Revista de Teología y Ciencias Humanas</t>
  </si>
  <si>
    <t>n°208 Abr. 2018</t>
  </si>
  <si>
    <t>Universidad Pontificia Comillas,</t>
  </si>
  <si>
    <t>v.75 n°147 Jul.-Dic. 2017</t>
  </si>
  <si>
    <t>Mensaje</t>
  </si>
  <si>
    <t>Juan Rauld, editor</t>
  </si>
  <si>
    <t>v.66 n°661 Ago. 2017</t>
  </si>
  <si>
    <t>v.66 n°662 Sep. 2017</t>
  </si>
  <si>
    <t>v.66 n°664 Nov. 2017</t>
  </si>
  <si>
    <t>v.66 n°665 Dic. 2017</t>
  </si>
  <si>
    <t>nº67 nº666 Ene.-Feb. 2018</t>
  </si>
  <si>
    <t>Pastores del Nuevo Milenio</t>
  </si>
  <si>
    <t>ISET</t>
  </si>
  <si>
    <t>v.17 n°33 Ago.-Dic. 2017</t>
  </si>
  <si>
    <t>Razón y Fe: Revista Hispanoamericana de Cultura</t>
  </si>
  <si>
    <t>CESI-JESPRE</t>
  </si>
  <si>
    <t>v.277 n°1431 Ene. - Feb. 2018</t>
  </si>
  <si>
    <t>v.276 n°1430 Dic. 2017</t>
  </si>
  <si>
    <t>n°1432 Mar-Abr. 2018</t>
  </si>
  <si>
    <t>n°1433 May-Jun. 2018</t>
  </si>
  <si>
    <t>Servicio de Documentación</t>
  </si>
  <si>
    <t>Movimiento Internacional de Estudiantes Católicos : Juventud Estudiantil Católica Internacional</t>
  </si>
  <si>
    <t>Existencias</t>
  </si>
  <si>
    <t>ÁREA: ACTUALIDAD</t>
  </si>
  <si>
    <t>Caretas</t>
  </si>
  <si>
    <t>n°2519, Dic. 2017</t>
  </si>
  <si>
    <t>ÁREA: Ciencias Sociales</t>
  </si>
  <si>
    <t>ECA Estudios Centroamericanos</t>
  </si>
  <si>
    <t>Universidad Centroamerícana José Simeón Cañas</t>
  </si>
  <si>
    <t>v.72 nº750 Jul.-Set. 2017</t>
  </si>
  <si>
    <t>n°2520, Dic. 2017</t>
  </si>
  <si>
    <t>Sin indice</t>
  </si>
  <si>
    <t>v.72 nº751 Oct.-Dic. 2017</t>
  </si>
  <si>
    <t>n°2521, Ene. 2018</t>
  </si>
  <si>
    <t>n°2522, Ene. 2018</t>
  </si>
  <si>
    <t>v.73 nº752 Ene.-Mar. 2018</t>
  </si>
  <si>
    <t>n°2523, Ene. 2018</t>
  </si>
  <si>
    <t>Memoria(s). Revista Académica del Lugar de la Memoria</t>
  </si>
  <si>
    <t>LUM</t>
  </si>
  <si>
    <t>n°1 Ene-Dic 2017</t>
  </si>
  <si>
    <t>n°2524, Feb. 2018</t>
  </si>
  <si>
    <t>n°2525 Feb. 2018</t>
  </si>
  <si>
    <t>n°2526 Feb. 2018</t>
  </si>
  <si>
    <t>N° 2527 Mar. 2018</t>
  </si>
  <si>
    <t>ÁREA: CIENCIAS POLÍTICAS</t>
  </si>
  <si>
    <t>Elecciones</t>
  </si>
  <si>
    <t>Oficina Nacional de Procesos Electorales - ONPE</t>
  </si>
  <si>
    <t>v.16 nº17 Ene.-Dic. 2017</t>
  </si>
  <si>
    <t>N° 2528 Mar. 2018</t>
  </si>
  <si>
    <t>Impresión</t>
  </si>
  <si>
    <t>Pontificia Universidad Católica del Perú - Facultad de Ciencias y Artes de la Comunicación</t>
  </si>
  <si>
    <t>N° 2529 Mar. 2018</t>
  </si>
  <si>
    <t>v.17 nº40 Nov. 2017</t>
  </si>
  <si>
    <t>Reporte Electoral</t>
  </si>
  <si>
    <t>N° 2530 Mar. 2018</t>
  </si>
  <si>
    <t>v.14 n°103 Dic. 2017</t>
  </si>
  <si>
    <t>n°2531 Mar. 2018</t>
  </si>
  <si>
    <t>v.15 n°104 Feb. 2018</t>
  </si>
  <si>
    <t>n°2532 Mar. 2018</t>
  </si>
  <si>
    <t>v.15 n°105 Abr. 2018</t>
  </si>
  <si>
    <t>n°2533 Abr. 2018</t>
  </si>
  <si>
    <t>n°2534 Abr. 2018</t>
  </si>
  <si>
    <t>n°2535 Abr. 2018</t>
  </si>
  <si>
    <t>n°2536 Abr. 2018</t>
  </si>
  <si>
    <t>n°2537 May. 2018</t>
  </si>
  <si>
    <t>n°2538 May. 2018</t>
  </si>
  <si>
    <t>n°2539 May. 2018</t>
  </si>
  <si>
    <t>n°2540 May. 2018</t>
  </si>
  <si>
    <t>n°2541 May. 2018</t>
  </si>
  <si>
    <t>Hildebrandt en sus trece</t>
  </si>
  <si>
    <t>Pluton Editores</t>
  </si>
  <si>
    <t>v.8 n°380 Ene. 2018</t>
  </si>
  <si>
    <t>v.8 n°381 Ene. 2018</t>
  </si>
  <si>
    <t>v.8 n°382 Feb. 2018</t>
  </si>
  <si>
    <t>v.8 n°383 Feb. 2018</t>
  </si>
  <si>
    <t>v.8 n°386 Mar. 2018</t>
  </si>
  <si>
    <t>v.8 n°387 Mar. 2018</t>
  </si>
  <si>
    <t>v.8 n°388 Mar. 2018</t>
  </si>
  <si>
    <t>v.8 n°389 Mar. 2018</t>
  </si>
  <si>
    <t>ÁREA: COMUNICACIÓN</t>
  </si>
  <si>
    <t>v.8 n°390 Mar. 2018</t>
  </si>
  <si>
    <t>Anda</t>
  </si>
  <si>
    <t>v.8 n°391 Abr. 2018</t>
  </si>
  <si>
    <t>ANDA Perú</t>
  </si>
  <si>
    <t>v.23 n°174 Oct.-Nov. 2017</t>
  </si>
  <si>
    <t>v.8 n°392 Abr. 2018</t>
  </si>
  <si>
    <t>v.8 n°393 Abr. 2018</t>
  </si>
  <si>
    <t>v.9 n°394 Abr. 2018</t>
  </si>
  <si>
    <t>v.23 n°175 Dic 2017-Ene. 2018</t>
  </si>
  <si>
    <t>v.9 n°395 May. 2018</t>
  </si>
  <si>
    <t>v.9 n°396 May. 2018</t>
  </si>
  <si>
    <t>v.23 n°176 Mar.-Abr. 2018</t>
  </si>
  <si>
    <t>v.9 n°397 May. 2018</t>
  </si>
  <si>
    <t>Correspondencias &amp; análisis :Revista del Instituto de Investigación. Escuela de Ciencias de la Comunicación</t>
  </si>
  <si>
    <t>Universidad San Martin de Porres</t>
  </si>
  <si>
    <t>v.9 n°398 May. 2018</t>
  </si>
  <si>
    <t>n°7 2017</t>
  </si>
  <si>
    <t>v.9 n°399 Jun. 2018</t>
  </si>
  <si>
    <t>ÁREA: DERECHO</t>
  </si>
  <si>
    <t>Actualidad Jurídica</t>
  </si>
  <si>
    <t>Gaceta Jurídica</t>
  </si>
  <si>
    <t>n°288 Dic. 2017</t>
  </si>
  <si>
    <t>n°289 Dic. 2017</t>
  </si>
  <si>
    <t>Diálogo con la Jurisprudencia:Revista de Crítica y Análisis Jurisprudencial</t>
  </si>
  <si>
    <t>v.23 n°231 Dic. 2017</t>
  </si>
  <si>
    <t>v.23 nº232 Ene. 2018</t>
  </si>
  <si>
    <t>v.23 nº233 Feb. 2018</t>
  </si>
  <si>
    <t>v.23 nº234 Mar. 2018</t>
  </si>
  <si>
    <t>v.23 nº235 Abr. 2018</t>
  </si>
  <si>
    <t>Gaceta Civil &amp; Procesal Civil</t>
  </si>
  <si>
    <t>n°53 Nov. 2017</t>
  </si>
  <si>
    <t>n°54 Dic. 2017</t>
  </si>
  <si>
    <t>n°55 Ene. 2018</t>
  </si>
  <si>
    <t>n°56 Feb. 2018</t>
  </si>
  <si>
    <t>n°57 Mar. 2018</t>
  </si>
  <si>
    <t>n°58 Abr. 2018</t>
  </si>
  <si>
    <t>n°59 May. 2018</t>
  </si>
  <si>
    <t>Gaceta Constitucional</t>
  </si>
  <si>
    <t>Gaceta Jurídica,</t>
  </si>
  <si>
    <t>Gaceta Penal &amp; Procesal Penal</t>
  </si>
  <si>
    <t>ÁREA: EDUCACIÓN</t>
  </si>
  <si>
    <t>Alambique: Didáctica de las Ciencias Experimentales</t>
  </si>
  <si>
    <t>GRAé“</t>
  </si>
  <si>
    <t>v.24 nº92 Abr. 2018</t>
  </si>
  <si>
    <t>Aula de Innovación Educativa</t>
  </si>
  <si>
    <t>Graó</t>
  </si>
  <si>
    <t>ÁREA: Adminitración</t>
  </si>
  <si>
    <t>v.25 n°258 Feb. 2017</t>
  </si>
  <si>
    <t>Review of Global Management</t>
  </si>
  <si>
    <t>Facultad de Negocios de la Universidad Privada de Ciencias Aplicadas</t>
  </si>
  <si>
    <t>v.2 n°1 2016</t>
  </si>
  <si>
    <t>v.25 n°259 Mar. 2017</t>
  </si>
  <si>
    <t>nº55 Ene. 2018</t>
  </si>
  <si>
    <t>v.25 n°260 Abr. 2017</t>
  </si>
  <si>
    <t>v.3 n°1 Jun. 2017</t>
  </si>
  <si>
    <t>nº56 Feb. 2018</t>
  </si>
  <si>
    <t>v.25 n°261 May. 2017</t>
  </si>
  <si>
    <t>v.25 n°263 Jul.-Ago. 2017</t>
  </si>
  <si>
    <t>v.25 n°262 Junio. 2017</t>
  </si>
  <si>
    <t>v.25 n°265 Oct. 2017</t>
  </si>
  <si>
    <t>v.25 n°266 Nov. 2017</t>
  </si>
  <si>
    <t>v.25 n°267 Dic. 2017</t>
  </si>
  <si>
    <t xml:space="preserve">Aula Secundaria </t>
  </si>
  <si>
    <t>v.4 nº22 May. 2017</t>
  </si>
  <si>
    <t>v.4 nº23 Jul. 2017</t>
  </si>
  <si>
    <t>v.4 nº24 Nov. 2017</t>
  </si>
  <si>
    <t>v.5 nº25 Ene. 2018</t>
  </si>
  <si>
    <t>Signo Educativo</t>
  </si>
  <si>
    <t>Consorcio de Centros Educativos Católicos del Perú</t>
  </si>
  <si>
    <t>v.26 n°263 Nov.-Dic. 2017</t>
  </si>
  <si>
    <t>v.27 n°264 Ene-Feb. 2018</t>
  </si>
  <si>
    <t>v.27 n°265 Marzo. 2018</t>
  </si>
  <si>
    <t>v.27 n°266 Abr. 2018</t>
  </si>
  <si>
    <t>TAREA:Revista de Educación y Cultura</t>
  </si>
  <si>
    <t>Tarea Asociación de Publicaciones Educativas</t>
  </si>
  <si>
    <t>n°95 Dic. 2017</t>
  </si>
  <si>
    <t>IBER : Didáctica de las Ciencias Sociales, Geografía e Historia</t>
  </si>
  <si>
    <t>GRAó</t>
  </si>
  <si>
    <t>v.23 nº87 2ª ép.Abr. 2017</t>
  </si>
  <si>
    <t>v.23 nº88 2ª ép.Jul. 2017</t>
  </si>
  <si>
    <t>v.23 nº89 2ª ép.Oct.2017</t>
  </si>
  <si>
    <t>v.24 nº90 2ª ép.Ene. 2018</t>
  </si>
  <si>
    <t>Textos:Didáctica de la Lengua y de la Literatura</t>
  </si>
  <si>
    <t>v.23 nº76 2ª ép. Abr. 2017</t>
  </si>
  <si>
    <t>v.23 nº77 2ª ép. Jul. 2017</t>
  </si>
  <si>
    <t>v.23 nº78 2ª ép. Oct. 2017</t>
  </si>
  <si>
    <t>ÁREA: TURISMO</t>
  </si>
  <si>
    <t>v.24 nº79 2ª ép. Ene. 2018</t>
  </si>
  <si>
    <t>ÁREA: ARTE</t>
  </si>
  <si>
    <t>Ultimate Journeys</t>
  </si>
  <si>
    <t>Eduardo Pedraza Director</t>
  </si>
  <si>
    <t>Arariwa</t>
  </si>
  <si>
    <t>Escuela Nacional Superior de Folklore José María Arguedas</t>
  </si>
  <si>
    <t>n°11 2016</t>
  </si>
  <si>
    <t>v.2 n°4 May. 2005</t>
  </si>
  <si>
    <t>REVISAR</t>
  </si>
  <si>
    <t>(pág 4 y 5.)</t>
  </si>
  <si>
    <t>n°10 2016</t>
  </si>
  <si>
    <t>v.2 n°6 Abr. 2006</t>
  </si>
  <si>
    <t>n°7 2015</t>
  </si>
  <si>
    <t>v.6 n°10 Dic. 2011</t>
  </si>
  <si>
    <t>n°8 2015</t>
  </si>
  <si>
    <t>VERIFICAR</t>
  </si>
  <si>
    <t>v.7 n°11 Dic. 2012</t>
  </si>
  <si>
    <t>n°9 2015</t>
  </si>
  <si>
    <t>v.8 n°12 Nov. 2013</t>
  </si>
  <si>
    <t>n°6 2014</t>
  </si>
  <si>
    <t>v.8 n°13 Dic. 2013</t>
  </si>
  <si>
    <t>v.9 n°14 Oct. 2014</t>
  </si>
  <si>
    <t>v.10 n°15 Jul. 2015</t>
  </si>
  <si>
    <t>v.11 n°19 Dic. 2017</t>
  </si>
  <si>
    <t>ÁREA: LITERATURA</t>
  </si>
  <si>
    <t>Casa de las Américas</t>
  </si>
  <si>
    <t>Ministerio de Cultura</t>
  </si>
  <si>
    <t>v.58 nº287 Abr.-Jun. 2017</t>
  </si>
  <si>
    <t>v.59 nº288 Jul.-Sep. 2017</t>
  </si>
  <si>
    <t>Vuelapluma:Revista Cultural</t>
  </si>
  <si>
    <t>Universidad de Ciencias y Humanidades</t>
  </si>
  <si>
    <t>v.5 nº12 Nov. 2017</t>
  </si>
  <si>
    <t>ÁREA: HISTORIA</t>
  </si>
  <si>
    <t>Devenir:Revista de estudios sobre patrimonio edificado</t>
  </si>
  <si>
    <t>Universidad Nacional de Ingeniería</t>
  </si>
  <si>
    <t>vol.1 n°1 Ene-Junio 2016</t>
  </si>
  <si>
    <t>vol.3 n°6 Jul-Dic 2016</t>
  </si>
  <si>
    <t>ÁREA: INSTITUCIONAL</t>
  </si>
  <si>
    <t>Cátedra Villarreal</t>
  </si>
  <si>
    <t>Universidad Nacional Federico Villarreal. Vicerrectorado de Investigación. Of. Central de Investigación</t>
  </si>
  <si>
    <t>v.5 nº1 Ene.-Jun. 2017</t>
  </si>
  <si>
    <t>v.5 nº2 Jul.-Dic. 2017</t>
  </si>
  <si>
    <t>Desafíos:Revista de Ciencias, Tecnología, Arte y Humanidades</t>
  </si>
  <si>
    <t>Universidad de Huánuco</t>
  </si>
  <si>
    <t>v.1 n°1 May.-Jul. 2013</t>
  </si>
  <si>
    <t>v.2 n°2 Ene.-Jun. 2014</t>
  </si>
  <si>
    <t>v.3 n°3 Jul.-Dic. 2014</t>
  </si>
  <si>
    <t>v.4 n°1 Ene.-Jun. 2015</t>
  </si>
  <si>
    <t>v.5 n°1 Ene.-Jun. 2016</t>
  </si>
  <si>
    <t>v.6 n°1 Jul.-Dic. 2016</t>
  </si>
  <si>
    <t>Revista Educa UMCH: Revista de la Facultad de Educación y Psicología</t>
  </si>
  <si>
    <t>Universidad Marcelino Champagnat . Facultad de Educación y Psicología</t>
  </si>
  <si>
    <t>n°10 Ago. 2017</t>
  </si>
  <si>
    <t>Intercambio</t>
  </si>
  <si>
    <t>Apostolado Social de la Compañía de Jesús en el Perú</t>
  </si>
  <si>
    <t>n°40 2017</t>
  </si>
  <si>
    <t>n°41 2018</t>
  </si>
  <si>
    <t>Nros 1 - 6 (Enero-Junio 2018)</t>
  </si>
  <si>
    <t>Nros. 1 - 6 (Enero-Junio 2018)</t>
  </si>
  <si>
    <t>Nros.  1 - 6 (Enero-Junio 2018)</t>
  </si>
  <si>
    <t>Nros. 1 - 6  (Enero-Junio 2018)</t>
  </si>
  <si>
    <t>Nros 1 -6 (Enero-Junio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</si>
</sst>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Arial"/>
    </font>
    <font>
      <sz val="11"/>
      <color rgb="FF006600"/>
      <name val="Cambria"/>
    </font>
    <font>
      <b/>
      <sz val="16"/>
      <color rgb="FF006600"/>
      <name val="Cambria"/>
    </font>
    <font>
      <b/>
      <sz val="11"/>
      <color rgb="FF006600"/>
      <name val="Cambria"/>
    </font>
    <font>
      <u/>
      <sz val="11"/>
      <color rgb="FF006600"/>
      <name val="Cambria"/>
    </font>
    <font>
      <u/>
      <sz val="11"/>
      <color rgb="FF006600"/>
      <name val="Cambria"/>
    </font>
    <font>
      <sz val="11"/>
      <color rgb="FF006600"/>
      <name val="Arial"/>
    </font>
    <font>
      <b/>
      <sz val="11"/>
      <color rgb="FF006600"/>
      <name val="Arial"/>
    </font>
    <font>
      <u/>
      <sz val="11"/>
      <color rgb="FF006600"/>
      <name val="Arial"/>
    </font>
    <font>
      <sz val="11"/>
      <color rgb="FF006600"/>
      <name val="Arial"/>
    </font>
    <font>
      <sz val="11"/>
      <name val="Arial"/>
    </font>
    <font>
      <u/>
      <sz val="11"/>
      <color rgb="FF006600"/>
      <name val="Cambria"/>
    </font>
    <font>
      <u/>
      <sz val="11"/>
      <color rgb="FF006600"/>
      <name val="Cambria"/>
    </font>
    <font>
      <u/>
      <sz val="11"/>
      <color rgb="FF0066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left" vertical="center"/>
    </xf>
    <xf numFmtId="0" fontId="1" fillId="0" borderId="5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2" borderId="6" xfId="0" applyFont="1" applyFill="1" applyBorder="1" applyAlignment="1">
      <alignment horizontal="left"/>
    </xf>
    <xf numFmtId="0" fontId="5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vertical="top"/>
    </xf>
    <xf numFmtId="0" fontId="1" fillId="2" borderId="6" xfId="0" applyFont="1" applyFill="1" applyBorder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Alignment="1">
      <alignment horizontal="left" vertical="center"/>
    </xf>
    <xf numFmtId="0" fontId="6" fillId="0" borderId="5" xfId="0" applyFont="1" applyBorder="1"/>
    <xf numFmtId="0" fontId="7" fillId="0" borderId="0" xfId="0" applyFont="1"/>
    <xf numFmtId="0" fontId="8" fillId="0" borderId="0" xfId="0" applyFo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Alignment="1">
      <alignment wrapText="1"/>
    </xf>
    <xf numFmtId="0" fontId="3" fillId="0" borderId="8" xfId="0" applyFont="1" applyBorder="1"/>
    <xf numFmtId="0" fontId="9" fillId="0" borderId="0" xfId="0" applyFont="1"/>
    <xf numFmtId="0" fontId="10" fillId="0" borderId="5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0" xfId="0" applyFont="1"/>
    <xf numFmtId="0" fontId="3" fillId="0" borderId="0" xfId="0" applyFont="1" applyAlignment="1">
      <alignment vertical="top"/>
    </xf>
    <xf numFmtId="0" fontId="10" fillId="0" borderId="9" xfId="0" applyFont="1" applyBorder="1"/>
    <xf numFmtId="0" fontId="10" fillId="0" borderId="8" xfId="0" applyFont="1" applyBorder="1"/>
    <xf numFmtId="0" fontId="12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6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top" wrapText="1"/>
    </xf>
    <xf numFmtId="0" fontId="1" fillId="0" borderId="10" xfId="0" applyFont="1" applyBorder="1"/>
    <xf numFmtId="0" fontId="6" fillId="0" borderId="6" xfId="0" applyFont="1" applyBorder="1"/>
    <xf numFmtId="0" fontId="6" fillId="0" borderId="10" xfId="0" applyFont="1" applyBorder="1"/>
    <xf numFmtId="0" fontId="1" fillId="0" borderId="12" xfId="0" applyFont="1" applyBorder="1"/>
    <xf numFmtId="0" fontId="13" fillId="0" borderId="0" xfId="0" applyFont="1"/>
    <xf numFmtId="0" fontId="1" fillId="0" borderId="6" xfId="0" applyFont="1" applyBorder="1" applyAlignment="1">
      <alignment vertical="top" wrapText="1"/>
    </xf>
    <xf numFmtId="0" fontId="0" fillId="0" borderId="6" xfId="0" applyFont="1" applyBorder="1" applyAlignment="1"/>
    <xf numFmtId="0" fontId="1" fillId="0" borderId="6" xfId="0" applyFont="1" applyBorder="1" applyAlignment="1">
      <alignment vertical="top"/>
    </xf>
    <xf numFmtId="0" fontId="5" fillId="0" borderId="6" xfId="0" applyFont="1" applyBorder="1"/>
    <xf numFmtId="0" fontId="10" fillId="0" borderId="6" xfId="0" applyFont="1" applyBorder="1"/>
    <xf numFmtId="0" fontId="1" fillId="0" borderId="6" xfId="0" applyFont="1" applyBorder="1" applyAlignment="1">
      <alignment wrapText="1"/>
    </xf>
    <xf numFmtId="0" fontId="11" fillId="2" borderId="6" xfId="0" applyFont="1" applyFill="1" applyBorder="1"/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169</xdr:row>
      <xdr:rowOff>0</xdr:rowOff>
    </xdr:from>
    <xdr:to>
      <xdr:col>9</xdr:col>
      <xdr:colOff>304800</xdr:colOff>
      <xdr:row>170</xdr:row>
      <xdr:rowOff>123825</xdr:rowOff>
    </xdr:to>
    <xdr:sp macro="" textlink="">
      <xdr:nvSpPr>
        <xdr:cNvPr id="8193" name="AutoShape 1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>
          <a:spLocks noChangeAspect="1" noChangeArrowheads="1"/>
        </xdr:cNvSpPr>
      </xdr:nvSpPr>
      <xdr:spPr bwMode="auto">
        <a:xfrm>
          <a:off x="7058025" y="3045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304800</xdr:colOff>
      <xdr:row>46</xdr:row>
      <xdr:rowOff>123825</xdr:rowOff>
    </xdr:to>
    <xdr:sp macro="" textlink="">
      <xdr:nvSpPr>
        <xdr:cNvPr id="8194" name="AutoShape 2" descr="data:image/png;base64,iVBORw0KGgoAAAANSUhEUgAAAI4AAACGCAYAAAALrrJlAAAgAElEQVR4Xqy9Z7Dt13mft/bpvd7ecQFcdBAkAJIiKVIsYpFkqkV2YkuypUliW2PHE8cf8iHJJJOZfMvEk08ZZTyTOJ4ockzali3FNiUIIkEKAIleb8Pt/fTeT57nXWvts+9FJYfnYmOfs8u/rPVb7/t762r8z7vv3z78ycfSkc8/mcY+80ga6O9JawsLaXFqLh06/mD6s//r/07P/Kt/nRbXVtKjn3w8PfYzn0wPPfax1L2ZUtraTi/+6MX0v/9vv5+++uu/mh7+3GfS8L69afHGVJq7MZEa29tpZM942nfX8fT8t/5Vevqf/B8c92Zq295MXbzXw6ObwyT+3uJfarSltsGhtNBopGsry2liazMt9felrdHh1L5vT2rjOQ0OpNTbk9q7ebS3p/bUSO18tZ3raeNQje2UNjwax97msbnJsbf4m4e/t/69scEn73i9fqb12c/UY9XX/bu+Xt/z2R+P66Oey+tscE/x4P3+/v40MDgYzz76+vqaD4+xurqaFpgDn+sx/e7a2lpaXFxM8/PzaXl5Oa2vrzffjxPf8VO/+17vtb72UT/nd5r38T898uT2fU9+PN31iUdTz+E9aWh8JC1zYbO3JtPxBz+WnvoX30rn33wrPfFzn08Hjh5Ow729qWuDCVhcSv19A+nMqTPpD//ZH6Sf++YvpqOPPJC6h4fS9tpG+v7T301tfPbz3/ylNNhoTy/84b9MP/inf5CWJyZSG4BoJB/rTLyDvc0FAZqOzrTNQM7xyvW11bTc05s2x4bT1shw2hgaTpt9PWmbQW7juQPwdHR0pHa/x+fbt7cAZB4O8Jw2+V+eWAGzAxonM7+2yeQKKh68X8G1Jbh4Ld7n9SYA+I6fy2Dw/fydbUEpSAu4AoiChs+0cW3dPT1pEJAMDQ2lofLc3d2d2rl2QSQ4BIDHFVb93N/oyEjav39/Onz4cDp08FAc49bErfTcs8+mV155Jb399ttpfmE+ra2vcW4XnKCMZRNjmYHg7/FnjLB/+68M0Q5u4gXuo85DPUb5RDlKPgLnyeficeYP/8/trq6utAoQzrz6Rtp3/4k0NTOdrpw/n37my19Ogxy4sbySttob6dYtpEVne1zTmy+8nE586jNp7+69aen0mdSzZ3eamrqVZpAou44dSd975rtpaX4uffzRR9NdD38ivfX//Vl68Q++lTbnFgFLW9zw6vZGamvjL5+58I6OnrTR15+muJFrrK60azw1du9OWwz6MoO97mADmC4Gt6OXwe9sQ+o0OIY3kwHooDW2GaACHCeEF5vgaAKhRRIJiABAi/QJ4CAJ132tgMJj+zk+mMHSAjgB3Mn19TDJShHB0sfC6UEyNri+TUC6BkDWWBACqpMx7+3pTuNj4+nAvv3p6LFj6djRI9zyrgBYL4umrQ0wOP7eE5M1PT2V3mQRP/XnT6UfvvCjdO7CO2lyZiotAb6O9q6YXBeD5wjpzdg6WduMR5Z2DeV6PMck8tp2LCQevOO7fseFtQ74O1nIMabes6DJOMxj/M9/4z/aXpidTQtT02llciqNj+9Oq9zg9MxM6h8ZTHcdOcYq6E/XblxLE1zkVntbanR2ppvXb6U93OTBvfvTPr4zeeNGunL5YpqZn0m7D+xJk9OTaWV5KfUxQEfG96SF6xPp1qWrDDgrsb0zbXIhKw6+gNniIrmgnvaetM6gT3GNl7n5BQZ2c2Q0NcZGUxcAajCYHaiurr7e1NnTxXH4IGPbaDDxPrhhbxLlFcCJh6CIm88SKCRKAYqfrWol1FYMYgGfg+pQAkiPUKWKIHTgVT9djENXV3c89wKYDlVSWbFOVEd7AVJvX5Y6SOPdu3an3dzL3r170+7xcTTvYBwrJqNIiVjYITWzNHS2BFHIE1UZY3P95o301qmT6a2TbweYrl25ysKeSHNIotXVFVTZCp9DInnf5f4dh0Ycp8gRnjr4O87PsVeWluI5QFZfL2MWoPHCYs74zP/Sv3u7ndXb1d+b+ob609LNaY6wgXhkclBdM4BpYXomBmUECbDCxM8BrKHd+1KHq4mDbK6upamrV1MnB+3r6kwrilF09BY3oFrqEBysAC941VUM+NYYmWXFLO91c3F9vN/X1Z/mO9rTLT5zeX01zXV3pc3R0dTJQPcfPJjaAVXXwEDqYiV38p4rOSQNoAEZsXJioLdcZQU4RTpU0ASQqnRxJRWgBLC8niLL22L24lCx2tpcMHVincgCnG4WRifA6UEi9vcPhJoZ4TE8PIzkGEqjw/yNmh2Am/UiLf28qzrEfpWEXjunERxx3pilfCEhkblP72ejcJr8/fa0DtBXVlbSzOxcusr4X7x4IV2+fCldungxXb1+Nd0EXHNIfTnR4uJCWoY3NjraQsV3MM4+lGxdXVCCze10/foNFvtKSNgAmNdSpK3XVnljLJ7fH9q3PYCE2HXf8XT3Zx5Pb/3pD9LG9em0d8++tPdXv5aeffqpdO6lV9KxfYfTiY89mjY6UpqBKO++5wTSZcE7S7v37UunXnwh9TD4w6zAqydPputvn0pL126mToDT7qplcDYYng1+32Qg1vh9ndfaubguBqCX1Tk4MJxubqynm0igW0iSFfnS+FhKgKfBZHQwMRk4SB2A085x+K9IUQGTgeMgNH8CJEXa8L4AaYKlqIBYybzugAUHElD+eGzuz4GWZyhV+pC+/Ug9OcsI4BAgA1xXPJf3lNCqfyWOaqkgIYNB0BWeEGs3/isspLzu55uTVCSAExefKgvCS/TYcpsGQPLaNxi7NRbrFJrhxo3r6fLVy+natavp0qUL6SKAunrtSvCiDuhGZ1dHAL6zs9thS3Ozi+nM6XeClCt9vUavIV/zdoC6SuMYmn88tm975PjhdPhTH0uP/9ovpKf/6bfS+uWJdO/dJ9Kx3/6N9O//9bfT6999Jh0/dCx97stfwkpClXGg9fXt9J3v/GlwgF/+jV9Ni3PTqUM1sLCYTv7lc+kUj+l3LmB9baVekL0Gj1nhIeJjWrwgJqsN/YvsSN2K+6GRdGVpMU3CcpeRfqA3bYyOpDU4zRL6tp3nLiapG4nT3YVVpThVW4Vw8HiCRPLawv6LRKkWUJUoElJXayXHSiJXWC/HHgCcwxDyQSTGGGpSCaKqGRyA4A4NApT+1KO65Jo6ubd2Ji6T3UxOg261/DQtIyUI/ypbyDhSYlaUtnwpVCXS3DFlgYV65FwBxDKfLJuYzHV4jappibFb5DE7N4sUmk4TkxNpcmoi3bx1I8j1xOQk6ms5FrEKLEvhbcC2keZn59O50+diTEJtKmEKP4yV2VxM+eob//jI8e3hY4fS4ccfTp/45lfTn/4//yotX5lMd991b3rgr/9G+uN/8c/TK9/7Xrrn3nvTz0GW98H0t5Hf0+9cSn/0/347rW2up7/6u38j9Q32p811xOa1a+nks8+nd154Kc1dvBwWWKgRJNVmRwOJw/PGFrwGFRUjwzMg6EBkrrNK35mfTbOgobF7NLVh2m+MDKV1ALPBhLLskTZMGhKnm5UiIS00JwhkiFX+1dXpjVeAaL6urqw2xb0SQTCMj42lPXKOPXsByVgGCbxDcChlVEEdgDqrLom4pNNHIZgFmDGYvl8et0OnyJwWaVcBrLqtxDPWkxos4Fe4RJw3g02nhdLA+1haWoaHzqbpqRmAcTNNTEymKcjz3NwcwJlLC6gmQbQCcQ4rUEuyWIsCJ6iywpATbkA1FlB358++A4hwAVSQhFhTomWANsHjvf6vB+/ZHr4LifPEo+njv/LV9Gd/+Edp4eLNdAwJ8+jv/mZ6+k/+OL32/e+n/ZDgL34F4Bw6FEx85uz59Cff/nZa3VhN3/zNvwqRhp/MTKbr586lCy+9lm6dPJMWr91IDQhaCFlAs8VjTRBtbIffpbOsnG4kzSbAuAHaL3PDcxgDWyMDqXP/3tSJhGtjMhtIAX03XT19WC59qbdIHEYjba1vpHUIo4O6jihWl2eym4HU1dkVqkSL5eCBAzyPQ1D3pHE4Wy/HVAX1wD86+ZxkMfOPIg0K12hObiGHlYNUgFRSGZaQkyyIywRUP47f0erJtGkHiMGliqEQ/iE/x3cluUsAXhDMMrE3byk1JgDJRJrGoJnhMY9qWUDKL/PZdcYh3ALK3xjbTPQzELNVpWrLPijfgyogLbfgkwtY0hfOnE5rgNLXA1UepErDOg7lhhvf/uovb/fsGk3jJ+5K933pc+mH/+6ptHJzJh08eCTd/42vpjmso2sg8daNm+meu+9mJfbBRVE5oPePUGPrqJ+//p/9zXTj8vl05ezZdPPc+TR3/kqaOnshrd2aQlVhRTmQ/G+di8BlFcDV59Lp6mSy1uAEC6zqiY21NMNxl9G/W0Nwmd27UjePTtRGG8DpQ1V0oB62kFjra+tpnZWyoeUAQDpYuU6Q5vAYwBiHG+3atSvtx9QdRZIMQ1D7kWr6UCo5VNU1tUoMzI6no9Up5thlQGTC3PpeqxVWweDYtnIU/w6rqIClaeHJSxhLHXvLLBofqhktWlXL1NQUzxNIkmk4yGyWIHxmhc9vKEHC0anfqZB6zW5BkllAvp9ilGQEFBO98CQ/oapdw5qaRY1dOnsmOxVV/6oqFl8GTyHsAZqiqi7//j/h3ovJyWsd/N6OOtju6ErXX3o1daIW+lEZvft2pyvvvJOuXzgf/pnjTz6aBnsgf0iHZSbt5af/IvVzA3sAwZU3T6eJM+fT6sQ0xFffAg4uTrnO5zZ4rBaCzAzizIO/sOqXeWwByg5UU2OgD0dgVl3r3Ng6N7/Bxa+tY6FBOPsAwBDqRAsmpAcA2bd/Hxx6NJNUQCY4QqWEvV4mu65AyV6Yy/o58k8dmlZTtfl7TEZxKAYnyX4R+Uas5pjEneOofgJohaeEylTF6PllkvT+CpBZwDABB5nActVHNglI5sIrjCmNBNHvE87BIrky8LIq09rbwprM9pjyJMO+OcX55ea9+U6QcsejuC2UTt7D6hIUY3I6XT53Ma4zW5EQbs59G3BaANT4p488BmZ10/PgQKOszA7QsIwOvX7tepiP/UxELxM5D+LnEIs6nPrhNHsP7g9mfgszbvLmzdTNZPVj2i/NzafNJRx4SAa1s8fd1FfAsZj1tN7bhQe4J7VBgLuY6CUufomJ2USarEOeNdc3JYKojz6BoPUyMpYO40Xds2tPGkbyjEGaB70uSSougIa8KAaG88mrHMj4e+cnJrvlldb3Wgd5x865A1X5oM0V6IRKMOPlkF4ZXBsARY/wEn4s1ckMEmRiajIe1xknJYjSROCoisIpqcUnOIt6rWDOJrrSSopRjq8ZpCtCF0FoRl0P3jMLIiuqkPL+zkd4mWNvqrqRJjx7LCVNN5Zpb3cvc72F6T6XTr7NYkdVeZ4mr6nD16qqHNd/tufg9honDe7Bv841VjVwlvytdYM6TbM1/Cy8tg6+1zjpKpO01cZkNZhoBmlxZT71dEJeAdEGPGaFi91A3ejl7dTLq09ITyiPDSZ5nvfnWC1zbehxzjMAEIbxdwwjQTTtRyGrozjKhgCHr2nu9iP5OtvwP+C/yP5QB1LSp8BmaQkcH0HkfDNEwe0mJDes+Z8n5XZQNTlLWaVVhWXymlVPQeMOcJqSZBWv7jS8YyZNIvJvIjnkIZOChWcBMgdPccGth5e2HMrJDz6y45z0ZEGwPW8WZ/HhkBZNPw+e6MJTfF+3RKMhd4L0Qh3S9jqgAUhbzNjGSurqwLLt7kRK98RjnDDOWDxGGduRdPb8RHruh6fT0999JS3OL4WXW1Kc10leKPLa5k8AZ3Boe9Nr5A8lRjdmdoMvumoWjEBy3d1YPn1czxafWXLSmaD5NsIUuLnbIaoG7LZA8BKgWe0FMHtG0wrP/r2CwmzHU4z9w81jUnf2pBHAMXb4UNp997E0CEHdD2kdR/V0G7REFfnQ4RZLoyjsBiuxXY7NkTpjAHOEJawF7d+mXa57n1UVvK6olBjYDJjwJhdAFSlfxHyMUhHvWR1Vy8YVuIa6jeBjBBnnUC230g2kxw1M3RkcpEoT1YwxJMnsKvwrO9K4f8GsG0JVXURJJa1KqGAfARYce4V/hBqJ629ZAOXa/UwbC0jN4EJo42YFTXubqnwbkDSwBtvS8GBXGh8dQJ3344REvfN3XzfebN7rZG4c4o2t9vTiq1fS08+cTk/9xVuoUV0U3L/A4Tw741Z8WxlNqfEHA4PbDQDjTGzCynuxlzl/cIrZIbzATEgOvyFxeG2TMMAWk7yBs65jeBwpQuDRY4HojS5UHIea4wAbfVgo+jzgHYcOHk4H9hxI+3mMj46nftRhu7EnLm4FgLZzoXqd2+uFxmDkQRMPDo7vhaRxTgUT/yneVYNKgwbADU8yrDsGv8l6s3jakS85lOBPSJHsPA4wGRhdh4e0klVNXC0Zyao8RMtmBgfbPM7PxZWlIKtyuO2M1CwVwoTlPIHDEmT1+IKxmLf5ehjPcDjmKxJgwWq9H9VMUTUBYT4nUMAfn2O8kDBdmKbdnQ1iYgRScR+MDMP7hgewGEfgf0Tg+zvheowvnxNUbXxnCys41FoEbVGp6+3p+Zcvp6e+dyY98+w5+JWB0+wZr2p4R9S0CJ1vDY8Hxwmpw+X24xpWBEl4J/cPpbnhvjRHqsUSV9w7PJq6USudvYNpEz/KNl7idh698JU+iO3wGO51HWa7xtIQlpCqRmmUvY6ZmGkaV3OxaJOmPyam00nPbCFuzpBCdnVkQqujLiLJsv7Q+YKkEUHDLPYj3yMGPg5XHoLEz2ZekoJ4LusPgWNksjofEkOiKv9QxRj3mSP25vsrq8sBqDDzw1zNRxccniQDpZ4zS6zmZ8qFBDy8B4FSJEwOsBayDvg3MI0bHL8LiaC66elizBh7U1FGAcZAP6ENJMb4cHsaH0SqDKCCDIpi0HQzF1nFObKY5qisze01gKNvK5vfWqOdSP22Rgf3gmGz2paeef6d9J2/eDv98NWrabUAJyROq9OvSv+Cnca/LMBRDSkce9ZZLe3dpDR0p5Oj7WnxwHjqwEE4fOxY6ukfwt2O93RgJPUOCozRNGhMBve7EeEevtPODetLCbS6ckqcRaqmRdQNGavkVasmiFjR6/maQqTU6Y7fdzwRWUp4bFdESArNC1VYRHK5B/0YzbQJo9E8uB6tGdWITjPjNjNh9k6nWdTODNxEAquKycFBuIiWoF7oyBMqV1YkU5ZmgZYwdyPSWiScIM5vZ+A081dcBDwEQyay+T1XvRH+LrhfXy+ccX0ZNUKUhQU7OsIDFTPQRywMybJrfAjgdCWM2dSLE6yrfQPOly0jhztSPYzVeUWApQGHDLOHz2RNrR9pg/MJHALNG21pfjGl7z13Jv0H1NRLb9xAxQo4vuL4VuDEV1tEuNrg3wyNhWDMQXV0piQY7jKN6vnhwHqaPzie9jzxWPr0V7+WThy/P+0e2pUGunDCQVblQR7PYJlEdRKRfu36FWIjl1i1k+EzOQbgHnrwIbywqDhVEmZ+vp6i02N8a/g/Bz2b4BE0IYGcPkU14HCww3GFr4ePeg3r5P+soWblFXpU5zR19aBCSiWrgkPz12DfHJ7pFRyEOgk1edchkB5jE39K9s/kAfIcmXTHDBdetDN+WX7KQrJ/p8G4ZZut+HuKuoxJcCJZ/Z08utvXAYn+JiS1QU8smz4k9hAW5iAgmZ25yek2iJwPpqMEmYeH8Du1kRi2toC0ZqwFBNLH+J/pI/mcLqKSSlLuQQldgbMV6SsZqC7atgbSGeBs4Vybnt1IT3//VADn9VOTjGN2/oWqaiXEdwLn3wOciCYLnG0vANMYdXIL/fgc8cXzAziI9u9Oh+57IH3t819NHz/xSLpn3xEIWFesYld4HybxLKv2xRd/lJ5//tl0+vSpcGYNE6Q8ce+J9Fu/+dtpxJgTq18CqIfWGxZI+lvqaskxksJvwrwOZZCtjiB/HWHF6SVdXiZ6DjimIKaTpIRMTSI1uIZp+IcP1YvmsE4z1VIz2y8CnTmjr4Kw+rGqFCg8OoRGdrJ5FYXp8Zoq0wSKTNyzZJWHhaAsHuPgKMyW7gzzbvR5DfUiNeCNg4OodfkfEXMXVzeLtBOVpDq5eOEsJvFCSJyDB8kK6DNQinW0vsRY5eUdpnVIP1GdHwKn5EAGSLK/MkucDXiNgtGxVyoZ/0G5x/dvTiynp545Farq7XemWUR+r4QZPkji/Hn/rqyaOTE4BkMdaRq6fam3LT2/rzOd7m+kGzDxDVz8R0cPpIcP35M+89An0qeeeAI1hXeXG+/Dx7OBOnj9jdfSc889m57/4fOx6l1NR44cSf/oH/6jtIdYkBOoSvHhmG/o55Es1lVaxHeJ44UkWEFtaM0IxBvk/NyAnE6hViZxWE3CRSbhJHKTFXTzMmR1eW2RoYUAqhIi1SKT0Hhk3lle08pz0Ku6UaqUAGKW6pHjo4vbfJ/8KLJZHmXAtjw0fxtILjwQqBv8Xn3dqPNewNGP6QtRZQGNYNEM9bTBT7aQujkHxqh2UDJ+NK/X4DeXzl+IsYzvkQ+l9SOp7ZQQx++q6hx7kmiHBzYn0Mb1e39Kzy2uR9j7tr87zmqGiFtuOeZw2a2OdPXGfPrT755Kf/a9U+nM+Vk80pmHxcMPF0dma5wqrKq/6NuTGZ7AYSA3MbOnEaUXWR3PAZyLIyRtAZwFg5FLDMxqIw1vdxEMRJo8cCIdP3F3uuuuo+jfsZAAZ3Fb/+Wzfxk8oh0AjuPZ/b2/+3vpAPk0HZjlvai44AWK1phU50gnIQwffmHsJXMRg3e3SAW4Fs+qHJ2PmsOCSA9ndpxlBqQJn93vxMY6ueFYbc5+US9xj4LEXBZmWJAEv8rgCeIa4j5zlLx+9bk4AfCCwhc0qAVMJ6u/r6c9DSIR5B379gymMSyZ4CU8BuArXfASvyfoVFVkIWEderx8z3FeJlEnwybnXUPlnnvnfASBXWjjcMguUiDaQIOAUdL4zeCteo2L53irSJtG3F92Foa5KNg5/zqAlDTXBbtppNmo83ZnunR1GuCcBDhn0juXcNzGzWcfToClgiguuvAcgfOdvgNIbtcnn0NtbCC+FnoAy2BnehYtdqG/PU3y9yaEuRcG3kNWYucKjkC8kFvqW9I3JXYDeJL7kTx6krdAfJiZ/DN29LWvfS0dOnQYkd0XziVVjrpWq8Ygm2aTgDh/4QJS5WZawNQ1qqsk8XW5i5ccFlGxuvKd5RkOK61JYItaKWQwA6eoJn7PXthqDIe8KQfS+5ofcUT9L+ZEoyYESS+qxkT+EaTsGAHYXWOGPPqQJIwLkqSbz3Rg9spHGnxHCaQkCmkUBNZrzR7eWDACmHFAWWdVzWRKFU6dPovE2YqgsiGVjkggyy6JsDK9tvi6yrtYeHKskJ6qoHAVBy/c1hkYmZGoWb6jlHPBbAHSLfw3cpyz52+m7zz9dvrzH5xLl2/qw/E6ixpujnFzcMuYc75vjR3n8FwC51s3PgGCFvh9isE4s683XcGZNAnfWOfCutYwyUFpL1JJLzLMIYJtsay9mRDrGZU1y86/jB2pW427+EHTKPyawBG0Rqk15yW0TqkcSPNaC2clPsOkAMhqXdUgY0mKzOKhiSJWMS4FB1KQ6PPIrkI9qjm4Em44JnQb6RR/syrDN6K1QsikH4AMEC8bguftxZIZH8Ungl+qHxLbD6HtgZMoAXCKcEiOAUhy4r2JaT6yeovz8Rklmw5WLVecZmG9bnt9AEfoImCQoEbFG+nkydMhSY3ij6GuOs3xVsrEIikWmccsAApiLmhCgivJs7RQwrQpJZVK5fNVwmdp4+JtS2+fuhL85rvPn0/XJrMPp2VA68C+67nxPw7sQweBfB14PDcIOSwxwYYE5o/tSjfN+JMx6M1FrLarH3ls6UfRGxVe2byqVRVZRBYCCRDVrXKUIGV8MCdgIZqRiQLH/I9BSGIPk2IQsIewhPETwaOFlJOt4AVGzIvjKoAaA1esoJgkf+faNjE9NiTfgie74gMkqAm8N4h9Hm1YNyQD9fe1A1gyD5EaIyNykl6esW7gJ334S3ohrJq9nU5AiSXl82QnY7ZpstSSCDckxqKA98OjW/hbZCWKMw0CLEOfW035DT3TrFg53akzp0JaHD16iGsZDgBubCLm5SlI+Jr1aAJcDEPkthZ1GymzOxI0fF+FJO+kUjgNjo+mfyO99vrZAM73f3Qx3ZgVmOKmuRLfHzi/d8+D29vo6S0em+jltkVWOETTFdJz/FCaIDnrxiI5q3qLUGWbJv44F5hzccFFpwYzyG7dLEpjYrOrP9zqJcVRXBVDJNSOCVaqOU1TAdaFY1FHlipvBcvJjH1FrcQuy9EirgOgocCyRAnCyjkZvA7EsG/FpDLY3QAgwDHcyyoeABhwtOGeMHV7erhPpCuGD+dwZYc7lENlNWPOdPbg6pW2PiOHQnJqRBYq8qKg+JqxpbLAzLptH4yXpq0OS8eqBBhy4neoWJx+HGuV8V1DJZ8990589gi+M830/DUcglCCbcAjX1nHqhSYnYZy5GtB8C0VypJWRLmIY0yC1NfFjQBgGtvbugM4q6vbVEu8CXDeTM+9ciVNkgkc6+KjAOfv/NIvbi93MYFdW4QL8FQurad+xmwQ7+Leu46kGUzaiyQ9XyCHdYV7VZ1tecFbAEdil4OyEWDcMQOzBIqrUPpEbEnmz7ToJXVwGVATj7S+BrA+zOPVcShofOhhXltloABOxJ5AQgi4ChJzgpyGYvF4btVEV+dWGsZhNjyYrZpd46Za9ONdpegNNdRL4FYMtkdQMLvhfdZKypaSfCBbUCE1Ys1VP04NZQiirCLivlwcAZIi5kPa+HrmU/pDlJZyjlBxsawk5NwNkx3EmJSRpZW1dP78ReJ5XenYsWORt+w4bpCnZCgk3AwYDpuAZ4wY1NiYDkGNDQHDI6wqfTUaDhbryeYmB54AACAASURBVHFS+I1MbfVasyWbgbOyvJF+8Oyr6TvffTO98Np15rqEYz4KcH7v7//t7VnM15mERbO9kkYgaSOEHEZxAh4+fDBUxNTcTDrJSrhKXvGMpjHvqxLasa7aIHSK7BwncnU4oJnn1OK0fNGFlIZul0ttB39ZwhekOW8Nko6qXHJiInoH2Wg5UWsbkLQ5mXASJ1wnWDemaS8lMgOolUH4yDCkdQC1Mzzclg7sxUXQg4qRuJurrE8ohGEmp6Fmyt/ZAJFBF9e/65eBk7QLm6yZsuQMSeNHC6fLyVp5gYZE5Flvs55nJaUGgJ/thDwZWNSBZ5q+5wzQ6DfTEYeERNikBVJRLly4GoR51669LCqMBCSyoFQC6wfz+j3O6DjEHPXaxyIJ/xbAW15axZolhIJlqmTymoYJU4xQAas1q1UlcFRVcpzFxfX03e+/TJzq7fTyWzfSPMZPtvY+gqr6L/7bf7i9xMQsIcNWWRn9DEQ/g9iPeNy/y4uzoGw9iu2uThANnpzlgcm8pN9BL3A2bUOKOLCxmoq6CoKWAZUj0n4krzQ5z9qqXl8kHOEKVdWWwLB8IyoEusM3YxZaeF0BtxXAe8a70u5RpAkcZMjCN1MucEAODkFa4Swdnfow5jkXgAtxnSViRJp5jjSRiCrziq9HFLjwhfrZUDlMLJMRBDukSomNFcliPdUqwM45vVktG0JRQkyS/5sTsdYiv8X7339wV9p7YAzZBhDCI56tqIShscUkMgx4tpfTxUvXuOAO/Di7GPPpkDQ6Ec2N9jniTdCHNiRrAy+07ofFBYKtJGNtMJ5qcNVqWLosqDEGzcR6QZOrIXJIaROwzs6upKf/4uX058+8nd44dTMtE276yMD5B//DPwTEDgpf4tlS2i7Mye6OtTQ2vMnEkFJBoXj7NquIQVhYWE0T08vp2vRKmpzfSAvLWyHy1PNaBWHqNWcrE1jDBWEShyTnHIQdtADW17YxvS0lJkhH5uCmvALAalF1dfezgjguRL1tC7N9azZ98vFD6eH7d6eDe8g5Vt0oE0qsSt8NUIQvsKKr08qFk0M3IRW9gCDamk8qKEAUvo3gK1hucjilhBJJIJj7o7WCxbMBiLLH20BkriqYnZ5LS6QhaOYGv8krJIKhw8TvdICaEHcOab3n0O50131HyVci3SL84Nkkx7kREkZX/ywlKpcuX41rOnjgUDgCNyMBC/cGx3QslWThI8OH1IWz0fSTdVT6Ft+XMHe6IDjiAFLcaLkSRxoR4ZkI8vJ+B9mVAGeSeXzqqZeQOifTyTM3SR0JJv0RJc5//18Cf/QjksOHUdj2BijvQG0NbWCGkmrBzXagxsyFSaySdQCGlEuzK+plRDMPgZD9A5qWOfazaSKRpqAmcbmeHMm2kK8DVbWRrly9RWjAxCTEqHjHP9GBN7qL4rwlTrJtUG5rhTjPbPrqlx9Mj9y/K6HeUxtudCe1Tb2ug7dDnwbnM5CI6G53hTGIYc05FCHxBECWONkShMcAlopzf3eF++PkbTIh8zMkz88QCKWaoJ90EktkBNCVy1ei4M4kM90MqlzLU7yYQ4cORs6zSJ0gFePylUtpbO9YOnDXIaxTYMO5jQvKkQSNrv8VpIXuiMsAR/k4To6SfCZ7qwEMANxF1oFO1YjWa71F3hKuC+53nui+vpRuFoUl1f04JQdI2urF4OmG23Wo31RpUrk2sjCZw8nppfTv/8OL6fs/OIU/ZxKj58cAzt/77/4BIQdPZrIVug/HHhqXyOsKDiglzmbq6+S1reVY4eGd5Gah9JGUJLHbBr3ZJ5FjJpEIFJ7b7EfwreA54ScyPmXAs0FEejG9/iZVEVcX0zRjviHBw7KxSrOLQGoAhzttR+J00Yrgl77xsfTIfbuI+wAx6oMMyIZrAHB0Qu4jIuwwMwDhEVY1Rb1UVpGZW2CUQyhcuTope21iEOpTKZO9rvIbv3cBorpFYlsXNe3yLp2TVhsIzj179kRZTRdujBmi7DdvXo+JVv+N7xrBUjN9BBlI8eKu3eNpCJ9MN1aScyNotKYktGbdOIYrRKVniNzfuHEriuT27d2HVFvKyVZInluEWwYGyAUH5YJkhYXb0zdC+squtGt0F9JvivuiUpNZWV6cQXLyXZySAwPdaQ+xxn5cHh0s2HXzZwDOKmrp5q359Md//MP0l8+dpWBvhvv6CYDTEDg8ooJB6dJYglOsY53gwOuBkKKqOlzhTo2eTv7Wc+lIt+GbyGZhJpTmwnbiE+qAwOpgU/pEMRkrxAlpR6/raJyZWUovvHw6nbmymiYXcSpyQ1r5xr86EadLuAZcIoRZAc58+tLn700ff2hv2rcLMxXyt43PyUQiswuhHGFFyJkaOABhShHisOJTVVTbgugzuoy0MOdGHmMsLQrYCHGMkL5qRYRW0E2y+65QVnuQJLSDBw6HRWI45QohkMWlheBl99xzNyR1JMIh129eZXV38X1ymOanUT0rYU7vp8THYKCWkt04cim4iXMsEktTBA63YQLVJAHb65QUKQGt+bKyoSZdrRKHs9ZcKWd5UFsHC2vFMVxMN8j5XlyYBXAYNVqQQ0bcO1gURuHbAZegYcwZFYFDjiBApSPI9bn0b//4+fT8j84T2sFaCxvyI6qq3/tv/j4LQx9JVlXeCi47xN9yEzj93Yj3TVY4N+SU5BxXRDoWjq70DjiLIjMH2pzAHFzr0KpBdK4QeBQ4Vj5GnrVOMG5gdn6FtMV30hvnV9L1ecMaDAg3r8TZAQ6BUYHTWEy//AsfTw/eO5r6kIbbrOROwYoTaxmATUxeAwzUG02QnYcIbkeKjo2Mp7uPH4+qTJPatdjkTy+99FIAw+K7+++/LwrabuBysLXIQerGNGcvU39tYvnxu4+ng6S5mvB1lvIf+Zv9bDyG0W0fSq/j9x5P47vHSDdhAQDqLkIUetJN4eiAYxiQDBM8VrV+HVWHqkp1up0W8VmZRGZhnRJvlOR8JY5J5UbXzfJbszQGlaVjdBVOgyAKIHrEPXt2cT8k73Pebrz9SpsG+TqmaGhdbXDdcuftLSUhixLj5vLlqfRvAM6PXuJeby3+eMD5z//rv5uBs8kkhOOMFY406YLj7N3dBkFuJ6KLZFlfCKqiC8yiNVMS9WjmfjOyeJODsk/DLhKGRUzq0pW/Bh9xAOQGDpyqTn+irP4FgPPmxdV0Y6ErbbST0N7lsQQOWYdF4gic7raF9I2vPJwePjFOjx7McUZrDeBdPn81vfLia6xoKjSwIA4Q4xnpG0+3rhE5B0RKmm70+8GDpK7ixjdB6ezZ0xFpVy0dp1bMpC3BcuDA/gh/yFkuX7mczrxzGjAghcaHIyIv8OUeu6m0WAniaiiEGBbSwSBt5nWMBxJGN4ZqSxDJS/yp7nxNZ3vvOOX9cCYj4/NYRoLGRDNTLawJk1hbC77F9SkHZlGJSk+rOyxFjioPCwKgAT5vQjNWVxcZP/0iugKCTCCdsq9IXtPG4qT+CCNni4DqzfRH/+bZ9NKrF9NNiLLNZmJQVPc1oBlXfvtPOBR/57/6TwGOzqMdcozrGHAskyPcnnaP4ZLv5SbRmRFC0/T2wBF5zSa2fCV3VchcwfTHNTPZkDjDQ5Trou9r0nNAD320gb9odnY5vfz6+fTWxeV0Yw7i1tabGnCVTvNTBM4CJrWpGAC5u7GQfuGrj6ZHsapwX6CqMHWx8C6fu0pXsFfTZz7zBH6n/VzrANKog0LCRQjsZVqAvBFWlk2KdlEVevHSxRJVzyo0ey+zejRnSCDYdcJ0zPnF6TS/PAmZXUcFwSfIlTaDESIWakYJm9NQ8Q1FznP2VZny0ExC5zWbAMh1HCwNPisiJMIC7/EnP8n49JGRKDG+HMRX4HiuSdqW6FNSve4aHQtr0AXYocsCkm0wVWCE76wZ5fWOslc98qiVaUg3ramNDRc2i7N9CNN/O50iTvVv/+QH6dU3L6YJFrGkoOmr+jDg/I2//9sBHB9tQZK5EIHTvszq7aCOqRtPLMfbyA2RcvM0dCUry4emaG/PQAygYNVjOUHm/9zcVDD7I8cORnCwWQkZwMF3EcBZSS+9fg7gLAEcbkyPJl5s+VEGDjymBTh/5euoqntGUz9kvdcYGN+/9M6V9DIS55OffpyqzT1Ua9KYoK0vTU/OpSv0jDn7ztlY8aNYOaqYS3RtGEOqGAdSIqqilDht1hmhEjSjR8mbHuPzOBowIjGDTfa2hFlzNiIbRMO7+7AmDQF4vQRtw2ObO2UYkBUAC1Y8kAoSJTxIAxfUIsR1A/Nak93UkEdoPDVOKZCuDFuTONl2xFCN6sOKZk0hgeWHucQ3PNv41hoN844MjWgiShNyzKp4YkMNelyj8PrbNjcFugl4CVU9n95480L6i+++TB7O9TRHxMDgykcGzm/87f/4No7TBE7bUjq4vwup05tGSYoOjiNkdJFzrTdI5l7Wq4slYk2VVoYrQsfXHB7mNTLWBM6evUS+iSznkINi0JgKRK0A52WBcwmCN4dPFdLcZlARidOF5XU7cObTL/78o6gqOlaRDNXLeVfmVtKF05fTD597KX3xSz+LOtoX6oT5QdqQx8M1mgGoPyXqoxhTJYu8ZYgkqaXlxQCNCWD2kTHF9MiRwzgTqSZV3aAPNzEUNrDqIkZWJI0OT305myb1462dmp4N7+6MpvvcEk2TdsMhqOnG36Iqv/+++2Kyp+hWNkN9vVFvswG08HYzbhY8en3zfF7LU5DoUyppftmBKQUIF0LuyCFgtknhCHdQhBysZfKhdMmW2rqdKEoow+uaoq/jDFJ+4tZCAOfK1Uk81TfT9Bz9BF0QhRxnnpq9/+/1E6rqV37319/lx6EMk8ldTIcP9ACefngOkw1wdDB1RGSblYoYVTwb9FyC3ueGQsOhnm7cuAq3mGNwAN7+PREjyi58/+m1xXOJvp1DYqiq3rywCDm+HTidAGcZiSMDrKpK4Dx6H30KCSfAOtPWyjYt526k53/wYnryyccgwYORMTjLQNhsyArPw7RHU9pFpwYecg+rUNeJ/0xOT8BrDkQZ7vmL50OFPPzowzGZSqlmgl1k3W0FKZ2fxWtOvpDu/3WsOgOxCyxhO205oEv87uJR2njecXwverbNMe5Bkpq2YWcuwawkkqzn0pycbaeayRUQ2YKtfQcV6TGGeue1ajXrtcoi9xqwEAJaX8MfhEacZ9wWAPQsbfOmaV8yaVcLwD3L7wLERbuC7212Fkl/fTJqqSK9uFXdfRhw/srf/JUWjmO2mVdVgHOwl7LbwbRr2KDmkk7dSBhvIBKnSfq+ipg377gLiWN7snFEfAdW0aWL57iYaXRzbzpGJ4wBBi5SJeMfqwmVtIWXUlUlcN64gCc6gINKKxLnvYDz9S89lD52/540RnKZ9uTG8ibAuZleeO41QGuzpYheRibjIKb1IBOkeoo8HycCdWOg8N4T90T23Clyow8eOhC5yfMLcyGNesnF6cdf0oe5rbPQpCoHVKflGXodrjIz0QYFKXHunXfSxM1bnHsUiWt+sP4eXf14vZfx7nJOfThKCa1LH0EKDXwavAQskXPN7/IircngXXquAzjZR5X7DhqhtxcPvh8kzDJSZZ5szPlliPUiXdLmaNgws8aYap3Nw5koHFwgLcUcqMK99DJ3co+qUxf7JHnaNynzXoGYR95H0L0Qax8ucX7pt36NTwlfJtZ8G6PPgIS6TEDTm44epCx3BFEPmASVRWGeYMJCNR6LrEJv8SCpocZTfPva1YsxcDqfDh7aFwMaKzjWUFZVhjnmuMmX3xA4S+nqLB5p/Tj4IJUUOsGWF1g+TF4HcafutJB+6euPpIfvHaPKAqecY0lawMwEfV3eucxgkB4JaeyyuaS9Aplok9rtSGUFRB40SlAAxt2oKp3+Z5n4YVJgQ0JzU7Y6sWTGqk3JvvykC39SlAQNjlC9gUMQnmEOseWzWjlKFlX0LtSPsSF9N9nS0fS27QoWJZxH74nhDIEQztCQLqrP0k3LXJ6Y4MwznEKNjmzhZCljmzWDmDNI1GnAMollND1PHHFmORbhEjXg6xDg8BOFkzGnceS6+nyPKiB5qBabEnYKp+Yax8wOphyp8kMfpKo8WONX/ubfiM/kRL5c9xNWFcRr/+7edNdhukGMojvX55hAJlH+xZHnIX9Xrl+DFyxGx0tTQ+0W4QXehOQtLOCiR1UdwtIxgq0vQTTrmNMBKDmem1tNrwKc184vAhz7AsL49f3IccwAROxvQz7bWZkC5xtfuy89dC+ShCQsghKEBBC3M/NhWpvcLRhm8KreujUdhNNApGkbTmQ7k+ePKsfju8qj2ZLJ8HC1qKWKGqyccaiF5Pf1cndDflXFpjcIBomy5SwCpUdXPmMmULxHI/G5HslIfLauarOlCJ35t650ww1yJUM1PrA0DT466TrplgnHLPKYZ/HMEfwMtUPow+c5gLNIPf8KUtuYk3RBkOVa15wjFSS3mNXNVFlVosWMfMqo+4QNEAQOIApExU+O6bW88B40h5n8td/5WwVcGT2WYjQggx04+PaOKXHGQuKkDUQ5ZKwDfWXW/DQTdBM/yQrxnB4CkiZXSypF7RUsF60HJc6RIwcycAhRhOtfVVVqeuYBzitvApxzC+nqDGZto48J1gucPb4BHJxc7U42wPn6V+9JD9+HWUzyVbs6HatmCq/tRXrcaS47QGusauNcnim3boUjFbKpCjflwPoq85d1rOnYk2+YG+16VBKoVqOHcmkQqYrRF5QBDThQx5GvYw5Q+KycuJzWWQsCs9CvnSaypZMnMv9uXZPeYyPjKyyOBayaObjJNOQ1JAr8Y56QyyzAWSTdYhlOItmNEI9AUaKoygRISS7Pcx8pdS0//pWbLSjv9VcZt1thbG9cJwcHrmrwuslvssz50J/GN3/ztyIHIktH82WNhK/hOV5Pe8a606F99KCB4zQ2FqggNACq8wpdiqSZ46bWIIiyenvnqeutsVoiY3B62pgL6QT7KeAj2Ga6ROY4OgWJCKOq5ueROPgQXnsHhn8bcIyOd7YAB9UEcH7h6/ekB0+gEtBT7Zs5uKfIvXrtciafWCpG3m/dmmGVYjGporgxyaoeX0ERuT7MuB5dY0ya4PIze+z4uuCK9rOmeSDSwUgAJCdgyT2c9zw1Ue3Vwge0iDKXy5WV2XyXOPAa4Q/qpSGz3dnSWV6HVC+nW/CMyWkI7DRdt8gUWARAgmQFNaw02TAWp+opca2cjlFkQ9Y/JZswy4hWwRF8qvyE1FP9mb7JxS2jhm8QPplh4Rld/7GB84W/8s1t9X88IGTm1xodV7rsHc8SZ88o3GNrgSpELX2dZuppQvOIyjluVo+nTjO9nQ74edIIlpaqxNkP2XSy8k22AmcBB99rAOfVd3B+0SV3R+K8N3C+9vN3pY89aHQcB+IivhAkjvEcmyMqofTVdOKge+HFVwM4tfzX+I5cRi6iePY+LRbci99nFKefzj4TybSicpeJXPlox7Bta7mRsEocF2NE1cudiInIJdZzbmmzyWl2CePZxdGOmrPpt/RhCdUyzf1eotvZJVwFV4hJ6SVWTRl+MKErEtaVKEqjUFtZDWnFavVEGUxcQy4IzF0qsgPzNtBUtFThoTkfY8/nokwY4GIZ3iAWN0d8TBX9YwPn+Mc/sS1ZC/HM5EYLDKSNdcmHkTb33XOQ5yEudJl4kf38zOy3mnIL55n11oYTupEqFr73BOYXCLitLM9jVZFFeGRfqKxoZl2GXMvMeqKFeYr43rqUXjkrcPA5NFXVewPn6189jsShVh1V1YHEWcUUlt+cPnMypIXhgwN4iL//g+eRKGtxTXvpXCrPccIFi+3oVvDbqFokw1o+0TFMQsyHcmWpTSdXo1q124J/VqhJWcEFXbU8mzoSHmTuXYCYT2MaqDzF11eRxHPwkevsaXGVtr1XbkynWwR1Z8hfUvI0CPiG09CJjMCnC9ec7hy7EjAdNshUUkUSWQkDqB2U2qWCQqWVpV9GRkk/akqaGPVCegNHSkEk8SLqWuDM47bY+EmAM3LsrpC/uY+LKQSmzxjkXE/3HN2TPvGxe9OJu/YRG7JCACegdTqc3ISuq1fp7ICYdWVbnaDp66peJ6ipmhrfNUSLE/w4lJm4gnNyeTbpAzgc4/W3Ac6ZuXRpynhl5TimVaCq7PQNx2ljcLvxK/3C11RV9PJDVTXwWSwgVW5C7q5cIYyAV1JyPk7PwHnEsI2aRlGdNkTIFky2GnTZRx4z4FDKCpI8uLlZo6o2ErrMEzZvt+iFEPRMrF3h21CHDR6O9woLaAXQrMJTDNrenMBNQdf5mxD0GXw+C5i9kauE72qbYv9N4nFBZoN6yI903mXVFnXdcqxIdyWeZ3WEuU1RJZFztf1s5iumwOZmSvUnV1NlidR8LXvz4h7jdUBpo+0FXBQ3rhLp51ln5o7EaX71A39pjN99IjRh5KOogoimbq0vRtjh+OFd6Wc+hQl83xHa5eN6D/9OthJ0X58jwDiJa9+Vso8mjfIMV+8iFtUq4BkmnfPoUawqKgyMr0QFRIhYvaINCPRaeuPk5fTy6dl0cZIbah9oms1yHHvTbZIl2F6A89Wv3JUefYAWKpQnL0wuonbwXkNuLQSU4GpV6V21L2BWPSbE51quSF0tcRF5iu57v2tzxkjosn0ck6QPRpKveot6CtSGfhN5yjKq0YTyZXJnpAUzeGNvkUo7iUd2kvSGeUjsItmQJmVtmosdEkiJgZODv40XRbpoLNSd/oHZrM1Ov5AeIdlKW5eYnSwJ4zvcg2MswVVDRCNrwV+dnAC+h3uPmJmfjft36OOg4U5Z5b5nMMWvE5Ix2h4duKrz76PhJjX2PfjwjlUVXB3gEJcSOEf2j6RPPylwDgdw8EtGdpmJUDcQvVNTutXd/WQT4NBg0l7EYYYyuKiqAVTVEVTVEPVKFpYFsXSAiilqotabBNpePDWdLk6wqjpM7XODDDuZZ1W0SdVomwlXhEB+/svH0iMAZ3SA1YjPYgXvqANpKoPnlrQaIW7kAumQIo6XA6PqMj9Y09upcMUrVeyL4/YDNp3shVzXKgvzZwQBtCQtAgRNYr2wU6SLThta4G8tIUG0ZhWm96S1GBsQ5OSU0hop65BCRPJv72W5FL5S+WyQcsxtQKLvKNeam4GZF0BsuSQHi/vYIKkrd5vXiWnZtQlq1qRdvXIlshPt0Nrgpg2gqqZsVHmVbEMzHnMt2EezpiquGgce+dhtwDExHF9+mOMH9gykJz52X3rg3oMUp+GrwLcjsNws4uzZi6wCVRM7vkDqXNnhZIsILn4IQg4DkGIlzhAR8gBOXJumIasQ8W2W/ZtIHIFzYYJV+iHA+YrAuX8U4LBqV+1OpaPLViea3PpF3EqIgWAgNbuVKNZja/mso04szdHq6oXI99CIKHrqcIxoNMTvq/pxGGCf57F4rlyfStenFtMMi8MU2WXAZ/+YWnWJ4gtpVE1js/qaoIlJ9YZzSkUABiDn7TYqdCpKisXme6FZMuijQ1eWQfG7IQoliV3oh1HDNgmv6ssEtBGMA/ODXBCCxpyjc+fosoVUsVrE1aJVucBimaQe341D5DdZHf+YwNn34KNNczwq/wieNcz2Iwdmz1hPevxjJ+AVh8gC5GNGyDHH10kRMIjYhs520F0rt1AbpiSYI2IujuTYYvxDh/cSm6nAkf5nc9yarCWS0UPinJz6SMBRVT0McIb7NH9yrnHeL2oj2qzIUQSn2Xl6fQ2HrLOa+thXawDPb2//YCTBy09CtmIgLiK1BIlc7RZ+qRmcbPP4OOaJ38xgMa4TB9KE1iyuXcWicUHUfWdfivcfHvvCUPWtNH/i1wyIaB6QWUh+rTldO7+H1WYgU0ddcZNE7ErVY1gC0NgZ9siRo6SuEiBlERiKsBGDcbqouceb7ULWX3Udk1u3RPQsFjh8X0I8AXBUVRLlet07F/3hvzWG7zqB/6iUsUQRmlkZ+C+wqsaHu9ITj52AVxxLY4OsLJr7CCpXjjdv8tEstT/W/0js6mZeOgiXluhEStri/n2kOyJxBFX2YAoc63psiQtwTqqqPjpwHn1wPFTV+iJeYhLIl/BgK81s5OTi7ifBqR+QdLIjSmQm8tCbqofWrDkDgJLYKTjJBGCZwn8yg9rRQ6sllPvDELMr3w1eok8mvCD+6LzLxq3DkDfKqAjgl+LvyS+2/t06GUV1tbxUoVatoGYb3IKu2sxbVTPsrjRInB7TUZVsfEYpYzpHt5mO9odGxZkee+nCxXCCRlGjsUYksya4MTb9OHk/r3dfz4dBp9Gxez/VqDlJO/fZyy08egg29lBy8uCJwwDnaDq6HzEIKe20s6S5YpIyfnNQw8egmz6Ir7/DDSDI7VQsjI2SqYZ73qh5nIcJFDgGSpfgEKqqF06qqkis6iDBudQEBceRHGO1yFl64Dhf/uLRJHDGKd/dJLi3pJOPQVE96nsxgNeJClrF77GC32QZBmuU2OjvNER2Bm/sNCUo83ATvbJymOyyN3CY/S6RAwxxV63Zei7jQF6RpUIUFgZ4itQopkU2hIM9OY28H6PDoOZS12Aw4T2uTZB2JmtHPhVyrHVUwh5VKuW2/rmHohJ1nBBIrz3/OL+pq26MIseJfSf47ALSxvYwSpxqGMhxrP2abQFObv32EwCHZn6les5L9PYIK6BJTHxGxKRDAObuY/vSkQPsg4AXOIBAoDA3+CFVERHpRWqVdJkMZdoCKkp/j+W1Vl12mZjlbnYlQBruK1b1KqB4XY7z9kwiLQTgUHGn441jWCUg+3eDChOAOkks+8qXHkBV7aNsxxBIJtrOjTe/SIRbT+w00iQCf/hQjBArEfWxLGERGf9R6rTjlCMoFuqH+EGOFRkKCPVT68NyvXikRhXeEdzExKjC1WKtC6psfwVQopylgoa/o8VIGdkMHC20kP94DwAAIABJREFUTGrDmx3qKMeV6v4KOf3WBtYm7RNV51mflNsZSd6d/NigjG8pSZS6kQkAoLS+VNEm39taz8ZTfibvBGNxCpkNeIvdYuEmSe5NN3ST43w0roOdJ3kRdIpV71DTjhuKrt3beFepQCQ1wAbLo6Pu8MZWgOTY7KUEZJawwjV8KJdJo7AzZgcSxtrsQwd2p+PHDtBsiJIQEqc3rYFiEiLQqaQqtU5O6FtnrqUfvTmfSELDx2GQ1JxjgUNtM/mz66s667Dm2lbSz3/l0+kBXAN99FBeZrDsL2wLtzkCnRazWUK7QKqFqQYWQBjbibBDpCLkunUddzosc1VjvucQKuU5xIpjUczgHffTDsltivEQQkUllRdDcodZna2fGlTMLeqy1KgNMHMRYKbLof35ManefbAMg5gFqCVlRw/7BOWyHh48h9uBbRnNWPQebEhl3E2eZzf32OsTwAQHDCdjbnfQBbD0nguaKdRVcSgVqVPlW/MO3/cXlhQ5Cs2bL1df/NN6e/ebwA1wcodxHWhIFFIHduHCv3j+HOpilixBNh8l029pgVza6Zusjk48zkcBz0F8KiR3mbRuMBBwdSNq/dEBt0SawOnzt9ILSJzzN3C4tdPWA5Gje1+Js7KiKqI1G0HXNhyQjzx6X7Qh0dT35qO2GrAY99rA3xN8pHhzt4pTLWcL5JqpsEBKiU70Ri6Lq5mjG1emetkBg8Ij5/NWC+e9x7KmIUQ4QOvAI4XPJVpih1VUraQINPI51YpuhBhTpIVZlG59pNSoOwHHTjH4XARGOPIKUY5tG0t72gUkTJyHy1RSRVPPCuQAZXba6ssxSjABaCbwuE8TKspOo1ZV9VEljsDJORVOZ/hRqgTyEPvYr2E3MZ2oT4qTZORqCi/iyl9HVfUgZfbuGQM49ASen8JbjMShanEvHdZ7kRzHjx+NLDg5pYOps85DmZH21ulL6YW3rqbzN3FE4QAM4GBmGg5YBThrbswlcOBe7j1jv5toR2u9FVzJ3OQO8niwwrP5C8A3+ay7ssi5zOvRhe/5VI8dDLarNnOI3BIkpEPxajeBU7GjaopJ+OABbc1fydZQdjrmNIrSNNsRjrJjasPxtZhAf9ddd4VUEiDX4CN5G0TzlW0ckHv3aUmptqIStbRDEQxynMgg5F9sNc0luseW+326KjyOBLkCpwLvFslbE6iqOd6Ln58IOB1uN9bC/qvaEt0cU9Ds2sv2PzaQieErYX0wZjG+tT7TUzcigqzjz5YhNiayW6YVDrsoWLN2SVd+bgZpbXdtcTKfLlzmJpbwkdD5gm1r4pgBHJLOc+E+qgo/jZxq3epNzmPxvZdsbZbNvLdMwuZhdpwZiHhxmLDs2+mjLl3pEgHP6HqaY0SVrJaR2xEjwU9a/syU/7bX3uuP3FTh9sy5CiCBovpRohwHKEoX39PPdJ3UBvfTNObm34KkSqx6ngqYUHtVooUEyVaSOcumwB6muHAfGsL9L67g+HuLbaZPs81lhE9qJiEHvQlAzcOZJ8j6kwOnEXWzLRxH2czfllzwtOfAPoBjqas9VeqPk5TTA3QgbbLcrVyUAJsduUgapsTZ3BXVmjm2flnyl/N/FeG2g9eyIS6GJdSFj6UtAoQSbLPorCIwuWoZcDjhrl681/JZParhuJI35KrPbTLfQv3As/polNBNV4LsFMw50ba31RkY5nRImtqZIcuc239aeMuHuOJb40KxeLNTJC+yInkEgqmmVmeOwElssqmEURr4U/N/3nUVRTWFWgN8ubWtPQfNSuyjxRxedONx5HpnUsy2lBxT1SbPsQGn2QN5uyEXdpZYN4lRTWFxLSHdMsm7jeB96CKJe+vqG+B4IDJagmRVFAmGUho+EBKHfNouRGDdTjBWLCZszjrzcwACHmM8yt9XgtBKSs3VVQqodzNRVCrkvQ4yKTTxW71rlp2FYyZ6ZeD0hsVmlNpOVPbH2dxciQaOowxU7LcAINYJB9gkqLvT+i1bnRDRppxngDCHQJrAqWdhni1TchJVJqi5qrJ21mjOdPySQ4U1rpbdCK0SpXazaAVI62hXMNXvVLUVfzsGYVpnVRbVDAVw1XeTW8uyLxdhA4Fikpmgq+BzU3tV3gYLQXeEFqWOP8ez3aYDfF/g6OSzPLkCR6kjcIyKT5PAtRzAKYS2ifc7VHLLQiirIT8df/AB6vpz23o7YqlXvRjTDCSP5riMGPtgIvNqCrOBi7S3Sx7Q8HJqhRXLrGQuNrmSA6UFk/vIZB9IbXmmF7NLoscAxc4xkFtTNt3o3SpGmzsraeQ3ZifahWo3O/otU9pil3ZB1oX3OsIYEmLdBPia1pCC5kNPT9FRHRKthSXHycUEOW0zjKqmWz//HtUGmsmR2YeKYUXbkcJrVkrIG1wAeX+KPNoVSO+KSpf3WgHWqvQqsHLWoIFWrysTYMf76NGjQZYFjZF/JZULRoTMwy9tFReLuagv02O1hv2Me2IZwJ2W43hMQcsNRygCiTPNe6t41+t8vm+Q8/2A86Vf/AY1bxk48TD/1mBgZM1BZF3FPKINrcRYNIWoLwH9IpkCZVYPVgOkmCyxCmJAsskZ2wkFUc0ichGJ0y1w4DVm9CmRtLxUjetcRwAHb/U2Jrn9+2z2qJXWZxNqBlS/hmrL3nY2o7QX8gwhg0XjVPb0MIiCStVRqQe5g2PH75FAtVN9GiDgmlzhg3ifTUV1XHaN7+a843H/1otLYAVOtZYq52hVUa3SpwmajLDb3qqkuRVAFUReh8RZk1zp4/kEbQXVOvfqYtNL7A46keZaHIC1mfg1U0MBUNNXhMQx4Clw3Eoxco2LIPixgfPXfue3kZ7mfCD6eK6Np4O9ly14zPp3JVad3RTF1fcToPEaSr4rqyCaIxbw5J5/2XgLk5Txyxuz21iJSgLAooXQgbTRzMwNJLPEsXpB0r1FYdzd9+DDoQPD6upCtHEzauxAzCG1bDwQnEv/jdWiNkGyIwRSyP7KEU9yheLdHIBPjVDU7/bQ5+lkrmoeoi2Hlo7EdZD9QPXEChJjXpbJOLkX6MPs/hCtkkYk1PydVlTcyX2KaGqa1K3qK0vgLIs8lmBQ4ng9ShoXriCWE0UOtZupAGQloekj1rcJKjmNVRpaZKouO9mrDbKqyr0IfU9yPEe3rw3cIXmOnJMWFXWnlLn9xuKvxt/6vb/tlMZgxErSB1C+aNBsrmzHo4gLblImPIBaTdgAShwuA0YxXv72KWqBPGbUBuXUgJyBTLUEeja2+XMLIwDWSXacqkd1lWMsNmeSn6yy+glS0pRgM6wskqe4Jh9RVWm3cHWkjj2Pjkc40iXYYXj3bhLpbQ8C4RYwzQ6oXMHJU28HWPbRjsR6KtMNptmzW4Ao6r1/exVWy6Yms7dKHF/z71aV9V7AiSEpqshfczfWLOVyEhxRb6wvVZN/x1bR9lxEeqqm5CsCK3rz0PzAdBGB4B4WXq/GhhJd4Jn4FZ3n9e+EuM/lOY635vg8IIuIeYDG61IDFIn4UYDzO3/v78Sng6v4KDfjYNiRwWY/uq8XLTjOQqX50+Q0cp54owJnR9rEKgpOUYFj/VZ0+o2HhXDR2gR/j50kOvDNdBOg7OJh11ETkUyTsH2s7e0lyjaT1BcUPg4AYvbhKA2GjIQL8CGck5qodtAaYY8tC/g7CzAFj59RjUVf4VMnOXbOBpylSabbIdoqLXaWMaoctC5zMic5S+dczXDixImY6PPn2fnYTLri2NtZYHdYWY4z3xOoue9hzpr02e8oPf3xOP6uFAkPcNnExPeqT8exczdkh93cGx9Dgg416zyqpqxi8BhZ2pfMP4AzTRhiCcCZuB5yP9KXdvhaNpKKa+H9OM5v/Z3frZ/LkV4nVKmAFFll4qKmGlXgjTRXVJEaYXkEXkq0uKqnAqIAGo/wS0RirS1nBY4xmkArwUbygZEi7faTic0xAA6VoV1YSWvkvujoM8PNRyeE1WaIFv5pZkq2VTv79h1IJ+65P8jsKtULw/SJMUfHxHPVjMDSS+vnbfOv78QSYY8Zoj+svnX8KVcCyNEIqrQmEd7yokHBp4+lOPPkfg8/9FBYhE899VSoESe4qp1Wy6ouTMdPtWEnL0mvoKlADBWCN7zuchOf1e3gLsAA1XNXK0yrSjVlIyjHYg9JdCGdSn2Y96gfR/AYx6phh9iT3a6kvK8BFEa6xFwHKWOT8VLqwUztKKQ9QHUHgBp/7Xd/K17KBC1LrTDtedJhFl7M2CEut+nwzUxpWuyDIoaa+ywEy8+pjpkI5wNnTVvpkOYowUlKaezY1EkWn7rcd40lKXUEbgTozLu1s8MjD6VjWBrm/Myzwu2304cPqA8pkqWUjbU1bzfwZUxiWejTyDvcWfdtNwlXt/nM+pIsSlMyWd/tBb7++uuRniHJtFFRJvJwJI5/COeaoPHzJksJSMFxnf7Pzz//PGW3dhqlPkk+0cLv6oA3vcmcKRo88TBYqfSTV4Z5rVe5lNg4Db4mcEw4200utemsI3Aey41dMEpjiXANT7g4LE9exYVxmnJlk7iUnk68x5H35L7ROeAZKRlFE4QKLeEZARP7dfncAp6MkSwAGr/6W/8Jf++IqeLFCcmjlWXgrLZByx/L6NyBgHNdBiu/G6CrvprKifJgZuzVQfTivDHB1MNkuZd45JXY2gMQeaMOnjfqIP36r/5a3Oxrr70Wx9dlf/AA2YmAQV5QLQ+J/quvvsaqu9yUoH5e9fDwwzQVYMU7YRJjuYFebcfg1KlToXq0Zu49cW/swWlOT+TwciQHMc6FE8/4kt0t3sYz+71nnomxEoxNu6kaCuWVWFRlIuqe6OrBVk+x168kiOAnADJRyz0d9Arbcs5rzk0qjX6zszD8y/uy/Frp5bj63unTtMc7cyY80nXvcsGVW+tmC8zjV0IeQHAaK8WJ68wgyc/54XzlxDk+/4t/7df5veyuIsrDAZglkNZUtawi4acpmXRk7QCg+kIyWLIksqDen6b7vFpegbMMNM8bJiZn7NUMjs1CdoATe0AU4LhiBI7RYN3z8gvVQ9Xjvubfcg2/d//991Mjfne0Z9OktQ2bO/c99thj4Y+xiZHiXMLp5x555JEAX3Tw4lqM96iOcpdycn1YzQJPy+UUE/Pc8881z+UYxZ6gFvTFXRfJ7S+FE7aa606aEiu2I+Ce/b7v76EuTSvK85gUd/999wf5V7Vq4anK/PHa7jtxH0ly+8PC8t7ffPPNuB9VXvXj6MvRmxzqUPLuHDLu0Ue6tlKJS8wZhtkwLon9LcKk3FIcp4Ko8eVf/sWQOBU8eWufjKp1e+zyd/1CPUCMhj6ZFqBUr2de4pkcV30fg/YBwBHxWeJk4DhJSpxW4Dh53/ja16Muyt9DrTDprjC/42f3sS31cXr++X0HXtA6kA6gq0+LqaYpCA6tk4fgKZJKfSJRBsy1uLIFdPxuKiZgdPJsUuBuwK7i6hBVvmYHZ1lwdwJnZ9BiCIqyz3yPyXv88cebEXKrM7wupaCmv91FncyInCMlVZMBOu5/jgDxtYhx0d+G+zP0YEcxv38Rsn6Bx3XeD3LsWSuiVYVyNRsfmOZSNEDtfF+BfqdVGICqakuAffZrXw7gVPBEyw3B4qMmiRQk1jEIiVGJkGgtLvSmxeGgxMXl9IIPBw4Zh6wCHXpV4jgxseuu5Fj/EpO1GxPUz2huCtp9rLwxBtvB9X0lhg83R3MVOmgC2pXtjxOgyFesR1NrjiHQPI+Dn3e52Yzvua+4K9jX5RF20dpRQ3mVRr8/jlulakjqFqC0/tpKB8IaNKTA9Xzuc58LSSvf8lx2EPXcenz9nKrVBph2ghe8PpQ8oXrJpY49L7h+X1f6KnVN1A9uWDVJMUxioCK1xA6wpaF3ucjKy/LcxoS/y2/XVG2+/fgXPtsETgCIF2M/b01O/qp+i9u+pHmK+z5KR/lRpDthfsabMAMtVpaB0krAPlDiZOBUVaXEqMAJVaV/CQDdj3g+hD5XmkQ5DMf0fGYghtOrEEUn2skUKJYlR3ARdSVgKuETTALEz/m7LgcHXZVQwwqCMSzNyMnOqRExNpEa4RaRubeNgGuWr7wPeKoXwwWptPHzSjivz+MpXSxADIcdk9pLyMVrPnSQQgGA5fV5DD8ryHQVzODEu0XMSetJS2mzpGF4j1qUXn8AuQIni7si/TPnzD/ll1AUO9qiFUTZJSHY8mcbD3/6iUx5q04LCy1LHAdNqRE1PEWq+Nncfh7glAurnMDJdJJVDfamaeVFzQuO6y4cJ8gxohQCZruQ9wJOWFTFxf/k409EWoLnU6IYxFNVKYGcPImt6kqfRkSTSQUx5TJIJ+TV/jJem+fPUoXd+HjW8yzwHIPbHHkAprooak1TXgy53qmazI5NK09slTSxfivPiTmsu/XtOF2dEFWlFpEcJyQnv7vhqxaj54lIOs8aK+4VoZk9S0WGoPd+YvMU+/Awm7bftZez/C3m1cd7mNSt15mlUUVSueYASf693kfz+b7HratqEbCS1uJJ9rmCJpoDlQmPj5t9Uf5WX8r8I9WR124gSt3XW2kQq9QgqANeiHPVn65WzWQjj9505ThOuiCMFW8zIgbbCd2LlWGfGt+rbUgGkCpaSU58lTAd8CV/5CexhTTcRnPZ3wWakil642g+10Wjrm9WUhbnV1ldscL0jpdU0zsJZB2HOwFTV6zjGwuxSHLvJcCCxFH1hj8Glav0CXIs8CG9SpbWTMBY0GF5ZX+RGQUCzO9GSIJ7tFbqDOT9PKa4Kk9J0fTDFCffbYBpFTpN3DRF0bs/WiXOvR9/JFBTJ1PLIE6m2iqiq4KnqqsAsD1+3UuAARA4cgdvwL8VnU6Ue3tXd/y7gFMkmxOoeDYXVuCEKVpSCu60qh6ByB6mgZMAdZBD7RQrTHAqieRbNnySB2gBzWMya7Zq9kdkmbVTpUo4+QpfqxjJa6j6tOqCyqvuzgVW1mMW3dUYKM/qCKWVE23OcBgPRdyr2vXFHD16LPxSwbnCMx2nzgCLfdTzDoKOkaECgRYWV6RY6CHOXbr0aXm/cjurGqwJlzgb4NwRd0XqvCdqdj72fm83X69a7cFPfqIJnACPUqG8qcSpA3LbMx+IonhTMEqhvOavUsf6qUuYujdJhLbrpj/hir9T4rQCh/cDOAyIA1w5TnW36z120n/lm78cHMfXBakDo6QRMK44n9c41jM/eCakjeRTkDmoWkbVWnLwBWeuK7/9pxUc7zKtWz4aFmN51Jfjb8bPRRV8y9CGnmlA0U0qrG1oDQkoIQ/RwV3/S+Vy1nCrUlr9Ork17Q5JjQoH820Yf+NS7rdeQx2Okfdp+OMsEmcC7mNYIXOcFnX1ocj4aB9oPPa5TxNm2nHgVVM6zldU1m0rLa+vUFXhBucvJ0Buoc/ESTGJ6Cq993R9e+z3VFUfFTiRMpGB80vf+IVYnVo7Amc2osEE6zi/1xLcAJ6jCuw35SKaIGyEw1DSW/f3bJUQIV9aVXWRHhU01Ru+k0ckYDJRrsCJTUSYZJ2AoQIJinrNWkI6D8dQP1p/bg0g0bUTe01SVxV7LoGsilKqRPKWmX5Ri583LdFSMvxTfT5mfgueCDNwvouY72dx+l3AqSn3M4BZS2Ju4zjvb/Z9NMTkwUuNJ37ucwGcOphNf0vhOq1+nNYBtq+vpmCoItREzdD3pqeJ1prC6CB+JFX1ARKn1QF4913HY7I0WyP1oIhuAePqdZLCc410s9OolojOPk3V1lhb041+B2BaARU8xnFp0fvhtyovxMstjlOli7lFSkCBJFhUpy4opZ5hCkFRnW8e3+uwZsvXJfbyt7ydYg4ROOHZUnSXwK04di57IRTE6+YezQko7vMq6sk6qijE437XUWFu2XQ7M1fyvAc+3mMcPhBFAufTX/5CRCp3LLNsjtU01JxqkU3i6uSLAYy2HDm4Kek9duxYDFJYPLSxdecVSzqaEsdzFDWYTb5sYVgQr0fTGFOrA7CK8JpkreR44P4HIunbn/2cy9VbLaTqixEkk+SkaH1EGIBjt6Zq1oTvOnF1gOriqWb3zmZphd/oeud6jStFlmThH7W8NnxFfEaJaBjk3nvuCTAbzKxlupk3Wnlh99O+ILZWf+RCxUwLop1J4ZjOimDJrgYT22+ElI0wkOcvLpNIRzH7j++ZR/wMIRDLX1ZrolYWq1ll3Z6Ln2//xwBOU8h89ue/mDmO/7xgjxOP/E9pEg8j1OUEgswcm1gdXIyrwNVlqqPPrnY3n4/SDAkiqqNOSCuSBU7ET+y1h9mv5PDz1ceRzegcHfb7X/rSl9JRiu39ntUVsd0PA6TVpMWkiR0EONrS5dyhpgUXVk0eteAnxcJrBU445gw+MnkxEfIVwWIwsfh9YpOx6IKR/SThoOQzLhi5i+6Ce++9NySwHCvOwz0phQyuKn2M1mcTPm8tmTMus/Ox5uJ4fu9JtWNekLXeOQIuWaabCO9H70IsTcHpYpcYv/n6G+m7Tz8dFpYBzVihhhrqxBZVkyXR+0igDxA3IWAc189+5YulqiZLnTi+FkQBj4BZN9ZhZ/Lq69E8Nl0h8n1zjEYzMvcA7M39c/VgllSMzHFMrrq9zCQ7quQD7waOE+H3YkUXqfHggw8Gh5IQ1thUDQ34uiK/OvRuI7l3rKjq1Kw5vv5dqwjqa57TgKMTq7pQ7dWaJ//2R/Ui13LivH9jSFqXGgm+VvNsvJYYcAZVPibgHaOaClrP7/VX90VEzflszcvxsxl0qDuA7UZobj9ghqLhCeNw4W7gc6a4hgTkvFHFKXB8tJrjIfWLnmn1xnwAaFrfanzmyz/XLMcSOhk42YMcDjEfpZ19BY7pBWbqqWJi60I4hVaCEsfBdIVcZL8nB6d6an8awGnlJjEZRXJUB1xkvBXzvNUauVOqtEojpWZ93FmBKXDMRTL3x4kTPDUTUpB4vwLFBSOAvPdqsSk5cpoIu/uiaiK1w/ROkqhq3o7ve+7KI/2soKiOSM/l735GtSwYfU3jQDM8kv+ds8KJvD4bKX3/e9+jlYn7SxjULItVaXsncKrUdWEV8HyAB+c2SDV+5ktfeB+Jk8FjInQGjo3S8tFDMlk1wJ/Rkw5+omhWp7sqHKgLAKeqKgfmpwEcz12BWL22FTw13lYBdSdwqqqsPqkaHa41TdWhGGoQwFQHoZPt/gxKGyct+tMgXe6Bw7hYqpQ1DCIQPK+frdcZhQDFEWqjAFNE6jl9jm5ZOjo5b329ponUwj2lstLEHwEo4Y/tJC2nZg5qUNQtAiJCjkSOReYj+rbcwW2qtKkSJwBV5/ajQSeAE2AQBOXroap8hMQROCWp5zbg5M4H+nOMskoK66qTC5m2oMSpJPSnAZxKGitI7pSqFUSt3KbpmNNRaR4KK7oVLK7mmh9TVWNN1QxVqrWEOnByBEZdIBoCgsXJ9Rj+RByJz7tw6rVUwIZUc2vFsHTyj58RFFWieKxWServkYRuvz5Ivz9eo+dQ0hsq8doqLzTWdQtfzlukWHjdoa6VNAqUFqmSLeeqpuLNnWvaMZPuHN53S5wqpiKPNSjxDnAi6blmg7Wikg+5m0zwBSRO+CG4cQEkcas63Av+aUqcerw6Ia0k14moHKXVxVDB0woYJYeP1snWlNViCTO5EOVOFkZNLFNVCJwaOK3OOq+pJliFw4+xULXU0EiVPjrpnFy/5/sCrzVP2XNWbuPrETAu9d9KkpobJe/SmWjtmWBWynsNSiJDDW+98UZTHWbveg5VxNbYqq8d5ObffhKO8+kvfj4jhf+VDM8oaqvHEzix45umZAUO6slww6b99RzkYhG1emTNWamWRyXHO0G0cr0c873IcSWqVQI4iJV/tEqTViC0Jhm1EuMq8epnPXNrArhE20fOW8lOzQpGv2P6g/m9chldDoKnViXUPKAa+/L7eXe7HL33+/UeQvXBS5QEvidwqoSp6Sg1aaxacap6401Ku+oZ93vm3vhdp0MLS27jPPi5m1iZtZmS1yNPC8uvpN9G59UqYark+UmA86mf+9l3A6dAJBK6ihQqzuIMKMkYqO/FqhJASilXotaEXlHzQiTIiuxWcnwncDxWiN07rKoKnMo3qjnueWvdUasUqRMUpj8rqjoeK1hCsgDkiIhzXXVVhx+JCa1Wm5NRg7k19OF9mjzlvZklKCmu5rrHq9zHe1HaVoJcHZ81zOF5vAbXZCsZr5ZT9df4uQpE3/OYgrWGJ7zWsCrd+de9LuAnHk++JfDchPaFF17ISerheysB2w+Mju/wmo/GcNB0n/zC527jOFEiU3w4+XfUV6vVxu/RgZyylHW6cIYPgzhM5P9CjmPbY27MbDlFZwVaONSaYfsdaenqd1/tVj9OjY5XH0qVOILFic37MRSnV/G1RLC0eHJrNWqVQj7rONM60rVQW4aoNvysHmelRK1lqkHQcAmUEhLfM1uwOjmr2V/zsf2+916lbs0PrsAK6csjIt6ECKqbQfDl7qgGYHNWZTgIOZ/HE7AeU+kTLg4+L6AsMnRztZp6qqrURXEFs1yJE6mijIfqMf98ACR+EokTwCnEyUNHBmDlOQU41V6vTkdjMGECR2ktUgDHVo1VebOuHv0K5r7Uyfww4HTg43HwKzgU5xU4PlcrqNVBV0tGoqwVUuhznRCP4zGUAMapFOcx4LwWq1oJwOCqimwLYrtXz5GJ507Vah0bh17HnhJHXlGvrRJpJ7pmJnoNVQUKnIhyF+DY3cPfg/dxjYJTjuJxdehFUjnXUEl2XRBVPdaaLKcsWusWEHrtLg7N8UvwnEgY06FbPN6tPGZn2ZbffhLgPPn5z94GnGp2VwdglFmLqOIUDK+h/hPLY+y5wgclxyK/5pNEakNJBK+r/scFjhPhj5Nb1YZgrd0bKpGMiku9qzwqMRUc1Rm4ySQp+SKPmWNG4hYDrOfZ7hgj9gcu2YE1rFLVoJMtVYUbAAAgAElEQVQSvpDyo1RVbXisCtJKWP2I11nJdlWH1UryPQcrCG0JYHqNAsbze1+CxqT6XPqDB5uHwBGQZh80vdelWYDHqrEtuY2pFHYqqxmMTasqxP5PWeIInEyYsjCrwKk+mwqcMIUDQBlBEi7NSzmOKsjVInBqdp4TajihDugHAccacPeEqvsu1NXldyvwKveIPckZUKVabUqkCPf6aiKX1+L3pgDMBSbCWqQhHt7LGcpZlBK1OeMBuIGgF5Q1wapypaj4LCvaSa3Vl65uAVPdA62+pYjtlVBJJbtber9N+8Dvcoz84fvxgO/FnPd7UXGBdPaxYKSf145Awj/56U+HtLRkx0R7XR2OT3UYCmprxqZJrajVHUpRz1OrGWLwNWqC37xLzuy88JNInCc+9zPFhMoHj0Hgl6ZZ3pQ4OdgncEIP25pUAMEBIq2ClIq7iNPUPBnd4EbIYxK02FriQ56w4j/ydfnbTcfyDntZfNs4SOdiBY55KJ5TYFvyoSpUBVXHWDWTPb+D68qLgCeS6ARlJsbbrpPgde0S2zC6F6bRdQAjqRQQ1YyvXthM2qmeYIIMMNpN3oQ1r0HgROC31HtpQUrw3dInnG6cK/tNdpLhAqikgR44fChnNwIuHXWGbMLy4e9omsR7Al1JtDMW/WmYCgbHU5VsZcMWjTf1Hmupuce7Oxrb+iW6jOj0i/2QnDNjZQZRq8pw7LPJEzVOTUTlLmUxMx/KkNE6T34W4FQHURwmgya6ZkXVHi+ahGX/m+iBs6OqdP6FQ4rJlxjXZC5jMSdZKVY55pTJ7Dlu+lzC/5SvzonpYIBH4UamTURpKp91MjXzdXTJu6qFZFDz7DnKVABE5NtybZaNWC+lpHEiHNA333gzAoT6Ow4dOojuJ6WSa3LC1gCCXtdhOqiOG18z/lOCm/pyTHaPTp+29UctGAkPshn6O7vuGzb85lm+LwitLddoMBzTrT+Lh0Cw3io2FjEcYXkLfFBplRO9SDrHwMgOvBwEVfqpulwANk0wbUKw6InPHdOtIMUd4h7xzLt7mS+tkNC2nGNf1tvb2MzdedxSur2zn67DWL7sibHFtgLRxJIeiW1sy7PNfh2CiG54dn/ktxKeqM7B9xNSYuCTn/sM1y06s+AJaVN8N83KRA0iQ/8FOKFCKKeNdIUS73Dl6oZ38jR53z75duQeZ2nJQAuc1iBnuThVQTe/76Yt2UNKhsgWzPm4rnD3L1Ba+CM/McPtNAlLdqGywaSk/G7Oq58lLAwI44Wz59MLP/pRpHUoBVVtl5GA51BbsSsuP/bfkci7VbSZdVXSTFMCHOBR7HMs77ELKWBimMOqNLMFSvU2y8UCsL7OMWsTgeqR9vthmiPlllcpgUEdzdANIxo5cB4zfMw5PoDEFuB21XChmQxng2ulzBx5PpFGEQnyDihRe7Y5ck9SW8EsL9OpYpOoPftwufDae9AISHDr7zvaetPKPFF1Osqv06E1OoZQIh3gce8xgRP/B0LNjIEPETku/CZwimUVJriWleBR7OaAVJ70YlLvJDPtVC46gTrIIjMPEfwOrWyVCq1+nPcDThfH30fN1GOPPBrn9nzV5PYaTFxSHTqI1kObsiFotIQExkOPPByJU35nCp3/5995Kr1FwZ5guJuKT8mmZN0EJ4Hp4MXG8CV46Gzor3HQJc2WEPua9UdDrP493Ns9WFTVogmrKohuLuKr1lQNnkZIxMngPJ4vKhLmaUViNwz2OndLR9WfXukDNEyw1HeMhWPCfjbjKd0Jqy9Lc7P8Vri+SG+RGqgi6Ry/BnBsZzfLlthmhNnO0Y1m3U3HbQqi+72uCHa8cQ9OpVuEIJSYGjXFlZENoUxDmqGI95M25fV3S5wAzQ5w4nM1Xzi2IS6t2KKPcPYduqpcdbXSwXSKS9RtS9qqVfRBEsd9dPeiMj7x6Mea0kmJULlEFe1KsnfwDxkHO4BqPMgKdUIfePCBUD2qltMnT6V/9yf/jmz/KyGx9sAVYqtkJEl4WPVrcH81/yh6EXIfsedTJYkuIsawDwn2wMMPpQcpiruPzql50txhZjU6lsu7LEm2Y1csNkkxDw0HmzRE0ye90qo8Wu+ublDYZ2dW1ZuSjLr0PrZkVL1G+38j3TGmeQKdY9VmJG7ZSLM03LRfjzvZuIuNWxxEBxDG0GaZJsS5FUIbemwbdbRB19brbOOoGotFI0hid0xzy+0iUrmP9/xBDPp2JDU+9bOfjdrxqqpyeGGnkrMi0RXqZvDBTdTldM8K85VBdqUp9mPPJzLalBKK2moWNjnO+6gqOc5upMcjDz2cByBiOXhxkQhKmsirZbKUNj4EpKrJHOeDkE3VpPGYCVInT586nV584aWQdk7CEMnhFs+pFuYo1N8IM7w0kCxxnOqCz7wrJ6G7TeQRpNknnqSW6957aJ7ZHdJA/iYpNyHcMVHVWQ1anYpeZ61KqP1twmlJG5eOLvsIZUJaXRrIhcgANDHOMZU32lolWuyiKpU4GTy2p8vJ76G6Wbj2/DEcso/GUXP4zFb4jDsRtwMa+0K3s4eq8dfTpy9AH+BAdF6NZEPzumjv6xaQsed8jLqEuSWO9X4Sp1CMJnBq7U0Q45Yy4AAOEidiRRU4eb02Qx6u7Nui0KA+KkEFpJdUyfH7AGebVTxCGqWVmjZDtAhtjKaV0d+uJHMJoFdeeSX8HK5iCaQPJZ0WiOeoNd6XLl7OCds6/CDHwTEEoKQX6dOMd3lzXltzhefr7df6wWP7xKc+mY7eAyiw8Ox6paVonpGgzLsL57IX26nt4/O1njy84SW+1gz80rp3G1WCksmWojSA0wkWpU2nm79GD8S8i7DqTpDMUykit8ulRvYwtJOH/IwqVXpI76OV8D13HU1vvPJSunDuLJUNs2mM/kCjNJeyoE9r9U///Jn01skL6cYtigcUMuFX0Y2iZVz4TAQqw/ny/kqqGEZ+IIBTO283TXEuuubghOlsCawkz+0RS0pm9vtU8+12MlW7NjQnKN7eMfOq1FIo6xLfYKBtILmP1VtzUSzAV4opvWq+iWpKC8OJsRDPVW7LEbd+rukGJl5ZGmLKgZwlougW2POsmWwebvg5gmXmBRDXWYbMXGZ50wMPPJDGqH2aorDwEg2Xzl84F61FvJ7cUNPmAKghKg8E32H4ndeSE7Gy2lDSVRO7AfewqHrTPU21Rcp+m3yKrqt8zk6rxP68lkgRDfApbQUnOdm0/e202pWk9z1skTA6SPUEu+gMsd9pH2T4xjWaFMxSgEfPxP1sYDsyhGuDvbYmJ+fTv/jWf0ivvsHYTdA0ys6rbs4WXdQcgjIvMUdlTApAsnIp4xPPpZWfrwdwipNIItUqcXLXih2JI1lsxD6QNQU068eK0duAUlRavFYrJAuWW4Gjz2EBtSZ4BpEOOrlqwZ2/h4UBN7HfiwCK+ih0vuI/SlC4JiesOu2sCDDxagWxHDrdfGdBz3XEZ2ysXdRrdH6wKlKTHpG/Z8/edALO5PlNdD+PdLkxRbAWa0XJV3dy8dxeV80/duufY3TRsOuF7/kTVhW/h3muhYikcD0v00g8b56atzXodnc+YNvOLBqvi5TVyLO2iYKdxTCvEQ572StjAAkyMgIlQNrMTlxN7ewF39XG/mENy6A3kTCdgAkVT2OqtOWGZpu4IRbSt7/9dHqdbbpvTWIpNnAdmCsukN3mAD5U5yMW0m1Auf3vcKeURdb4mS/8bACn5qZmc3ynY0V4kIsPJoATRDlLmlinPwXg2HPXVEePqjlrmYiWhr8rDZ2g3AGUFEwz/gFO7q5u7RBuAf0oRfeGWQ1xdALyAvLms0ugKWV0K3hPZcHYgUt/j76XyIMp8aI2m3tr1jLx1qPXPOTo5sl1RUoI1yBUjuAS0FdTzfRqbTXTOYLs5vSUkL4RQ6IqAnIcv5vyiipaY/dBfSu9WEa76OfcN0idFRvG9cCRBtniwG6rbuc0B3A62FxX4GyzJ3xn9ybq3WQ62uy6f/lGD1K3QbR8If3Rv/3LdPIk/YOmUZNIm06PQfu8LbbP3GZDuyx5ClkO5VAlcf29uvMyvw33yme/+AVUVW5yHbq3hePkyoYdiVP9OD9t4MzScs2qTAmsgyfJlrfIdZx0SaKSxsx9fSyhgrTqShyrICODWXzoNY2xMMmstFspxkPGUiH5CmelaqlPj/3X9VDzHZ2CQ2OY+KVnjgTVgKWmddQ8FVPXxtM9LKgKnAoUuY1qqqaq5hQH0j0V90IjTGpSNrTqVE16p+EzbtE0xuQ/9NCJ9MSTjyG1yAJcmoHjoIKnqJdy6wNd7XiLe5AWPR224N3EAqT2fsyCxCEyANq51i1cEAvp7bdvpGeffZsCSbclyh1ZY7dCNrPbwupyCwM5rGU74QCM9bUzfkVJxAJu/u4Y/uyXvwgRL73eeLP2xQnPsY2V/PQdDsCfNnAEzQzgCeAweUocu01FMpQDKzdhdV/BDDf+pMQxwNpk58UH1bwzgxhafpq8TJ4WkeqqlvtEPMm+zkxYm6pF87hkMI7aRR4yrFiOXBnUnmCJdIZi0QRHCjWYt/HpBSSqKqPs1fGnM7JWLQRQGc82VWuEA1ikRskBo5mSuwHosSPkL7NF043rVzjuOm4EI/Z0SF0j13l1jusDdD2GezSzabPCnPSYfmELXr7f0HJkM7cJGi5dh9dcujyZzl24xTNFiVO2RZGfsLOgOxSGVamgU9UX01+to3FdAJLVV9YroZFagBOL8gs//+VokB3pDxI2AYO9FgAKzpMla5S2FGL80wfOVEgSV6+8xk6aOhLjgiMelNWHHMfd3QSaJDfzp1zMFjk0Tqg36J5V2iZcsy7+yAnW2aUas29y8Y57X21uQEtHUQffPseuNT20glPnWvRRRuLVKHmoGyfeAK7qhQnrg3vcR+DSMl+ljOerfYuL5LcT5//f2Zn/1nUdd/w8kiJFUSK10JIlWSQtx5IsyY4T27ETF4Gzo0kXBC1QtEWBpGjQIkgRIG1QNE3TDUHR/6g/O4iDtgmQxijauLK17+K+7/185pzz3uUTKTil8UzxLffed8+cme/MfGcmbVtWQ57NUZEmNK14ePOTb9DCjc7teFzLiwBttQCjB3oxIf0ICs+iUdbBN7RyYR6803GGwTj9ZMb39WPKwSxLTBq8eQdBuUntOL9v3ZtmlCTc52W+B/kEp0M7p0sOlU3C+/Cm8ngC+07n5lc5NZTjWRHG0pN2vXktMgllo7ZZoApO1ThxQ2oAsGqcOIoLVOqiGvgm+yIVSlS3rqL0jjlwAV2QqgIzyMqfC3AsK59z60mpbfSm1DZGfG04FBQGwXP0uqGFrpl3gmAewYhvsOesLFCDRNUFDaLjRmTgFx6VwuIQjIiBxMUEcB7ELB4k5C/lIvJY0XkrM02iEjKShV5nDu7lG1vUtll9NM4hurJ//LXX0BLHI5qsKYjOGSzKBrs6yogYjLLBgNvVWVIITEw+NjSSXn7hcpo4fjq9T3pmZvJ++sqvfzbduX8tzS4Sg9oHdgG/9A+ZPjAUss2GovM7WMykweTMMsDdEdfT6X/eu56u336IxkGrkZuiy2+eg875DTasAbDz0NlM+1BwevSsCksvw7+S3K6a3E1VhnJkjVOgjHhMeVBwajfMemM9RLszd6GPRs7F1mxlwWOgaaiiIjAFO7SjANXN09IZA6oA1b+r4BRN4VyCg7SdtW9w80fKQR28kTPyuRupY3dcmFoqYtbbfRNNscn1LIEX9MSikSK7XOKZQhYLGB5NuUrNmdwdTFM/x1QTRcO2EDbcam8i29WB7mbCc3s0k525ORJDMCJQOMowuDff/BR5MxpOMoLSASIKrP2SlwnKzTNFcBmcsr7OpBxGC+xfb6XxI6fSRycupuMMsF0mTfLgjnVotGeZu5WGnx5MF159Dk+By9Y8Ad73Dw7jfa4iYEaCqZS9O5NuP1xKU/N4kZgoG36LRx1DkONquWm5myeKKQthPSLk4VbnwGNwyX0UBdCWBS1Qfb7tWHRWp/XWFz+PxsmmKmILpWLTAwYOKKW/4dKKyoqg/H8EJ7QTx61unf/2HKA54g4j6UVC+/5Udr8xG82TJlPMUCmVCo1ANfrz6WFxbdU0qIFuMDLZKHEeWwSQ9rxSHjxX01bzQq8xGQUHAfBGmykOUI2W9CYrON4fR/wYRFTwVPGxSoTrR9BWZ84+mz732beIZMtHdohbHtDmaMgFGm47ChI7RbwlpVNPEZjrPZAW78ylG+/eSGeGRtMK13qPWNHk9P108rkT6fmPnU3nXz+XNhiXOru2lCbRuo+m4B/dgnvz0FmkBAZXmHTMcLiNOjWnaNjweAq+qwT/GqqobMX6nsonqmUI1SpUTBOC03jsqCipghP0hWKqanY8iEgNwdHjqLzhDys4bR6OblyJ+FSvJmJGgkwWx1na50lIKsBN2mQtH2m6tz6nJlLAvDl6MGofg37TDp0nvK4W8/vkm6TkZK6Mdif+VgPy2OduHkKDuaoIUvCrS/jBmRHWtef+PP7mHtlEwsg8EuY0v6MkZ82XfeHznyGKa7MnaA6LYDBA7eam0V5KpRk9efhQP0E72uAyYGR9diX997//Mr39rz9Jg1AeNplObB6qNdCTjj9Lu5hzp9Px50+lh9Albk8xH5z56lPTUCas6l1nDbbgQhME2MDkaI683kogizAEP7V+rC52aB5eq21SfE8VnGpFqqtdBacmqJuAuX6m9enPfzYwTgBhBccTlHxVJOxKZ001jkAzMtzlzrcjx0WDxUGrNquoXLWvqYorLb/Ka2rAALUsjOw4W7L6havWqUlCtYpfRuzTLH6r4XzPaz3RFBHjRSYCLzGA3grGENW4oMwyaobU83gkR1tDnmIU5H5nhqItovw5zLGag0SiEVyn78JzyQLj4XT7CdgBOE/Q8fyFC8+ntz79SWaQHmZfGeklrsLMdqdRwinnu/Eb87WfBT7IrIqp2zPpv/7jvfRvb/8itVZt2UZLOykS3KYDJ46kgdHh1HNkf1pACBcQ3hW03Bo0it5tIsubCMsGZkjcJnbMsw2yc1O8n0p+q8IR9JdqtqojVDRTe10qjm28z7WpjlNd1rarrjsedT3FhmfBsTtFBlKZWoFKl/3G7syuXCNyXKWhSnCX4ATVoGCazksZA1SN42B6MzSC41prFHGb0vDa6whiF8fR65IpWPnFdWfZ13eSjg7z7M415hXUWI7SWvLNIbnKbLbn+f99BMMGDzpEg0VhcWWnOJTNiX5rRp8NJppRDwCRj6b358NQv3PZL138CN7Rx2hvcpRUiPPXbfTk0BIrFwDxuNdsOef4pf4tKhbuzqd3f3Yl/eRHP0+T9xzCSmR5kG5kmk1iONvMbV8mPrPJqMpNhHmDcy+DY/q2AdxbSBfaziXYihHFkuQ6joj3uGqfuvC1eDFwV0NwYksFjim4rnCH6jFqp5AqLE2zFQHAGvxTeGyKreeh1okTF35MuLV6CghOoO3YyQ1Pqktwav/AuOhIbnZM1U5wzCgch4qyULafV6OoaWrDgmqfa8lKVI4an+F9NUPucz+FuCVZaw53XeqE7DyvMSYDx3VWIN/0/nDXw1QRnR3Mw2rzpMDMzdkG10jKF1wrUk4g7jPjTFBuBLMzPjaaLr0wkV5+6Rwt5pikxyytXqKxWxuL3CMn+pmlziECEg8IG5Hp1f14UXfSz3/6y/SLd6/QlvY4XhNxmP0HETE6uYIj1wnShEVCcPiyEcm31VuvFFCxfZDoEJY8WjRvgwL4m79r+sJ3VOGpglO1UpgwzTjvqcFK3+vzlRJTMVET+7Q+9danCVzmKS2xOHoWfKh2VQ/UHdcvZ5bxOKXptQAxXF+eD6Zesa0V+Nbm0XWhw352YZzY85xrDtL1Pmy11NPqSQmK1Sa1XMRrE+dYZVAbG1iuYscId9Lbb7+drpnPmiTR53kEsJ7ARY/gXwEwEdTQ3BqXwvzqPrMp1ET2k2nzddjFTpUBnhDW1wEmlnJoHxSOozAdT+IBTkCXPYKLjND1669DWWBVdYAtjY4MN09vrslbXofERXBumvkRNyFzkTOanwM3EZQjIIDmYJBZgvLKNS+Lw8CS/QcB67waTnKJHfWYXolj60DkcdHR6LpgnKaJqqar23xVs1W1TSRVURYRaijmq2LQpoapGKlNzFPjBOk6CEhOwstC4yNUVpFG1aE4IEL48kfMvMWOzlTT5k/+QtmuVml/kuAsQY10+PolgmgxLoe8lAJUo7cVIOtVWUkhlUJTJg9GLo7v+/GPfwyt4CpsN3r7Cmp1pdvsflU71+sWZRcEoPT2tz2sQtMWLCNE+wAlAwO4/sRORpgofOLYIGONTkNRfSaNjVPNQU5oX7+RYwv7zcCrWTIpKvDHJrSSVTpRLADiH9A6/y4NoMhMTy3SzJuPrTnyWs5wr4AcNiGe0QbaRFS2pvfHfQv6xCACrfgI0M1hmbCVhMb9dlxk3hs5a10BbNUsdaGr1mi+3lyrGuPKTMtC+ehaz4AyPOp6RnxMcFyFxght0DSLqXLZJazXvjgKjuSqALumOMQuClcJtLVzQOY+SgyguoZPEpw1CEpyYBQc+S5WMOiKN0t76w1RcKxoUHDUNpLk24IDXdVZk1t2omp+eQWYqKmxmSrsccv9glIWMAmOupa6MICWGcHzOcn047NjR9L5546lsdPDCKwFd+I1d6aEek1X3jDBb8E1Xl3tCU3y6L6xlgUqLIgn4TpvbdHhFF20xtuW+VxEsb1HLHofVIoNBE6vSmyllopF5vpHyI4bujR/tU4A0TSDb8iLqJY3VtQRg5onq55PJGxL8V81N3G9BUh3NnUsZ4YmbU80p2ya2qe+Huf/zJe+UAQna5yw8ZZ+ePERxMr9cTQzVXBiFlVJ1lVdY2LSk3ihUh3rHIgPY6qq4FyEAyNZSmqoTDtxTAV6Nf6jtpHfrOBMTEy0NY597z648j7uuJyUModS8+hNqne3eFKSxSIHw38DA6Q5GBA7epTxiseP0rtvPD07fiaNn2HqzDCt8fvpPoGnxNJmzrXHVL0HgBYTSejaTrfv03btEXO/J20CII9GIYUyQcyGMHDCKUprBATXwTyC2k0iyutO+jMM4OaLXZ3NnJPvjKgfsDET55Fi4VTAfZLBWGI1g1OPXSJTCH6ubtBwRrzGElytEKKKV8UuzefDOpRChIopmyC6HT5pCFzri7/x5ccExzaoOX7ToVfETZbdj7mIXBVfUBMnDrEOyIJ8TYme0I1bNwuxOkt85XvshXGWSSQeIPeixlHb1CrQWmpbqyXdAQqNWkbBsbLSv71Z77zzDqaKcD1xnFbQCjLLLnIucWNir/Gc18N3QbscAkcIai+cezq9dGkMgaHnDVlmrFVUAYhtwjTwyT46kK2zw/HKSTzS1mSFtiJTi+neQ5pTP4KWumi6AnND7oiCZR6aHhfaR0hsmEk13oYCBOFK/nEvuScJcl6TAh74KOpVFPqcJ/JHEroBWDuJxEgnhYbv6RpolpsZ/6ZGaQb7PE7TdFX842aIoKeOTwHGtSFUUwM1/9368ld/K9xxyUVhslRvjpHWrvq87lt4FAoOLqvxg/De1JuCY8p/ia9cJF0gFcEwv9xfL0rvyCl1fqA6YfmLdHaui7u8sJSGCHi8/NJLZHNvxsPSEOduehPaEU9239NkzcfGzsDsn02jaB+Bstdoh4Z71E6tzNF/BrxgHEf+bYSMdFldTpTAyPB+MNIh8NHxdPHCM+mjL32EWAxTf8EsK0tTsPFoSkBOdB8LurbsolA6s4k5wc1ZRrNMTdP988EcuSH6+JECWMb+bINTAEZRXrKJoMoD30LoYgY659bF7wHT9GHO+gne5S4geqzcZwRIyOXYyKCEgIEkoMsMXCMwuM296lHDO/7RlXDPeny1aETDc8S/apkMXg02VR5Sx5RlQcmv5R+Tw2WNjeijdap5amqsqn1q57DQal/5/a9yf5XcnAS04EusE13TLV0FaOqGOn13eBh3ErU5j4ZYRff29cM52W8zpaE0PpHrl6x4lIYgIWmJbO8C1MtAQqWvoLY0gldBYbTCgAUCNI4MDadXP/5Kun7rWvrgOi3J7t4KwpH5HqPLenDruMdHmeL79PGT0eIjiuB4iMFu3LwRGedNc1OchEwTQgCgxy3STR49djCdPnkkXb5wKn3k7Cla+x+jnokG2qQGjPaapeqRDadSiFQILvA6pcaLdP+cd1g93SAeTJEWkNcia1Bgm7ULAeVCxdQrKEIT261ULHEdfXzXHrBOC+CctUP2mdZIT/jvXum5gtxokZcBr9/XA8oAcMPKWogEo4G/EkuKTSk2Uhgju53TRjmPWKFeDoTWao5YjuLlWh8XeazIv+XYbgfXKKAqFDvo5xr+MPKa+t/+2u/l0vGSKV1ZKjMbze+RLFxdoWiM2MQwaf2xMYeGrkJ6Zp4SqnnVm4BncJBM78VLL8ZQiiUqH+XhrlN8tjBHy3jqiCIGonVWA2swAKk+ZKNtbXJDEJwjQ4fTG6+/nq7dupreu/oeFIGrMadzjUpFQwWWkGwsk9llLw6wuyV4Rx8dwrODpAwekF2ep25pY3UxDXKTjw4PUnIznCaeGeVxLJ0dHyVYR5fQw7jPShZBuQ1nmsd/LJiCzNGXSC3Pcw9m5pjSQorpwfR2moSCObdgW9ladcm5uR5vtIDWG9r2ImMz5x1doHOcIadoTCyWPsbeDxe5DJMLQaiLEncrhypiwSvQD4FrPHxPaJEsLG1elWcsn6meUD1OFrAsZDVZG5YvsFR+zZ/qjPjvJi5qH/d3v/GH/Fswle3qOkbcumSveM1aoOU5vgaUBmIYF86NhYs4Db64cv0uRG7nUNLC7eAILUAuQr2EfcYuyfROssJWLOIeS9P2NsYpQuMoOEXjmEck0nsUysQbn/hEuommee/qlXQFD0nGodSjV+cAAA1MSURBVMBZppweUS+7Y4DPSV0YJk1w6vRxmIJ0yBrsQ0u9h2mcBcy20hjPTfDaMydH0xmiuUNcM8qLWBELHOUpxRURzPPnCnyWeczS7MIaGoUkIkIzQ+XjIl7S0rrYxpr1nGFvLlwIRyysx+tEb+tiFXtQFjG/HhWx5aeZC2p6Pc3P1VhKfW6H4BQQXIWnHq/5mbbQlQPs9l4BdlidhuDka+0A7Qqa67Fbf/BnX8ux9Jy8CQNq35sNXNrVZamMSyE4BrnOIziy1MyPXL99j2DWfew8iTw8h4lnz0HWfgr73QsOYC6mpR1oHgvhQrIjB2TMx9NgoiLtz/n0JhDOI0RvX2PM4F202fvMI7hy9XoI8zrBM1vGqeoP6CrjhYwMoWXwhsaJqUxMMIoZV3l+eRKuCpUSo8x8OsD8TDwQAbBdMFzwOn/LGK4xHQHu7AIMPBKOclt8CHBXwCzraEHjLGqgDG4zrmsuQhOMZgHK+qUKTbfw5HXLJqgZWKufrZ9vnqNbAJrn2E04m/mq7nO0pbVokCoI8ZnQE1IwckezepwabmnGb6rgtf7om1/nG5dmAv5GcCI8gf7aIB2rqdokhN7bu47gjAMsnRdlvdMW44WgJt55wO+5dPnFV+mo8DS7t5Vu3GaAmNWT0AGm0DpVaMIsqJKV5MrnId28Se3zyIF+Gge8hKdC/dKtu9SI3+K9gE1KXQW6UTuwtphOHqM5wfgJ3OcBhrCeYOwg3cVPDAFSpzFdG+kAGqcHod+ne6kT7W6SrdNnoK0/NMujaeiVeEKPppZgyZFglKKwZtzXZt+SYDRDeRqeRqMnSlpy1rkpMM3FaT7fLVQdockL1P25pvDsJTjVhHQLb7d2anpUVQM1haZ5ro6GKpFuTW8J9jWP0/x8W3C+/q0/yRpH21nIylGuEX8rPHJtnR63TDcJZxMM4T35DoLk2PlFVPoHH9yLkPrmtimJQ2kN72ERGzAFZ+aRZbdEYLfDuwiEhvYoFj9sF+AXXHIInHKZueIzswvMgbiP8NzJLmf0lsHzoHz22VOj6ZXLz6WPv3g2jR6hxmiIGvMB2W0LAEcCZJxnwGQs2Gkdc2t2wajsGonBhzNL6c6D2XTj7nSaXUKzgM9SCzI8goIB5L2OUTLEEM53uN/GTayKbOGaZ3PbAZsBKMtNVqNloO4GzB5nFp6sZXa78Y9jkA6vdy/zspcW6eCYvDG7H93C9djrBaqoNKsw1e/WfS1V8Fp//OffAKiXQitFJ5A9SwwglZSkptdUrcMveQqweezoQSKaxHJgs/WBF4w5LC5spbd/9DNKTGlPMnwCxtpwWsVkzQKuJ2G/IVKYNxWbADD2f+RcWOfIYi+BcQYGjBy/CDhdJS7yKIZ2tXj/Jl7PJsK7vTqbfuc3v5A+9QpzsUbJlNOdQQqDwJ0XOWA2F2ZKxF3rG0wAxvu5Czfn9oNpSNz0KzZZraD0UqZMC5BNzNG2DzPOYJhoDRJpzTzoVDeeLxgPr6WJIepiVBxQNUK3qWqalLoIzd3cfL0+36116mI1TVE9/+54amd0uL63qbWaZlA8HJi4S3B2+77t8/7pd75Zgr8F45QD+FcQ4PE+trbo4LC1BAsPzgxu7QlyNX2b86mf17bRLIu00ZgnWrq+tg83vS89gK02C5Fq0UAX0jG7AoWTmIWxiyC1sLqwBjAIYirY+YuSykfoLHGJBcWLwRO7ffcmJ1fbzKH1aC+/PoPgfC69/vK5dPww3BnjH21TokFhKCuc22kA+4MpmgJMM9QdDDOzyLWLU/qoX8JcEbKMQJ7PGbYPnRD8mpDr/MioJisLOToFz3bv1LoQey1it6Zp/l3jLlUomlqh+b7dTM9eWqApDHuZp920UcY2nXRHU2D2Mnetb37327nnRdwlF7IAZQNCPG9iTea9wjMAQ20EJtuxEcwEZOqDurV4YXNwX5cwVRsreh40E0J7zIMzeikmO3rqqTSzRqks5m4Jlr5xi23Mj4Kz3/wR2eH7D/VqaHR07HRa4rWp2cl0/9FdLsemi9OQqKbIP02lr3zp19JrL58HAI+grTAVuM7LqJFFvCFNpQG5R7OQ1yFHrVHJGLlqY0XlsYkW2VBoajRWyof2sCQPPaaR4shwR/gA/Yjbv2123dtTAHLcfP/TFQ+PKsSvmKbuJdv5dzZfO3+6QXAcreExNRd7N61Uha8JsHczd7sJTTxXNE51AJreXvf52ib2W9/7TmicrHZKWLy0vvA75lScmsIIJ2hALsqBnnQCcDqE7d8CBM/eo4HjjYdpEBNwbIQOVwQEl8Ak/dQ2j44fTysIwOY+cEK/dUgckxtu3pciWY47kH75vpFY+MGws+cgdU0TNJyaQ1jgtKxgolYRnE0E6MtfepPUwHPpMF7VIsB7Zgre8aTt8jn+Fu3RNon7bBHlbWmKALgRmzETnbP8OXaRv61ZE1NPWXCI7KK9hMc9/lvB0QM0/G6sKTLrHW+ouVDNRd/dk+oISSRFi+Dshkt2E7mdJqUQyEvsZi8g3RSgeq17XXM+flYW3YLT5Ox0H7P1re//ZdzLfD8VHMFCievwpOZKryKSfAiQv/fv26JGeSAdxbsaAIEuATr/852fphE6QD1LHsks7hLlqcMnDqXxi+NkhMEpMOK2cekNYyiMVjQOSLQmEfi/V+cI+NFsGk2xDEAVm8ws0PuXxVwkNrNEhcAq/Ns3PnE5jZ0ZjXiMJcM2FtrYcPa3vXSGEQ5iLuAbtYwJyJhBURKcFazGjteziyBvZvIFCo+cVA5URvgth7uLtspEtOZP04TsZjp20SvVB2m/1K1V9hKcuujdZqtbGLo1Tz3eXoC58/xOwfH57hhTfa6jcX7w3Sw4oYtNAbizdMmz6YqdKaAtINGIK3YjNNAYLTYOUzS/fH8q/YxWGlO0F+mxGSTY5Nzls+nSqxfSxMWxtNgDTkHjpAHb94spSFewEPsQnBaLfeXaTLpKuer8iuF7KgCoW5ucJcuOYNgTZgWvaxWcdObMMXi9NqImfwR+MoeDGkNgyBQjgOt4RBsWnIlLjKSa1UfLhGMuXvN7FmHybysZsgbKkVr/iHGK1ezEZ7LANMWm2yR8aMGJA+2M9zSFYjfBaS7+bmZjN/P0pOeax2hfd1UUbqESUdZrbAqQ19H8bOvbf/fXHY2jsjYzq+DElss33J3Zq0ck5lGAyMTZYvaADYPcrLjQk9cYtEUXrkUYeKtoiOdfGEsvvnI+PXdpPK32kQ8iidhCcMwGu8PlGFslYFeF969Pp2u353GTeykmI1G61CJ6i5sOXupDMKOxI58zDHCAvJNYa40YU7t3HVqyhZnMRC0NtnwcrzPSy7HozW5bVVj8cqGes+6JR9RPZ586P6N2ys8+9tPcyU9a9BCOEM22bi9vz+LYMUfFT4lrav6UXFPJJ4WAl5hYU7B2Hqtz3N0EfSeuyreqKcTBNQ/sowBVIeqQ4lt/8fffj8sstzfvwLjqKjgF/eR7GTfT/2JWOOBWkAsISWsW5OMNzU8xrH7yXnrmzFPp/PlxulnRLauPHA/E7W00kQSocHGN6gT26CM/tUyqAUY/RfFrMOg2oSeok/rh4dp507yQeMRiuMh0iz9ItmaJyBHoiPCqYk0E8r4cDs1fuK5C1R05wRcKpmgaf1cjtdMkhYOQ72jc2N28oW77v5sQFX5Avrk7paJcR30yv16xWNWEWfg615HXrJOT2kvL7BSQzsI3haxiG+9XkCbDVNXEaM1t5WRo9iS5J3/1jz9ofI1Q5vUetW9U/kdHbdfrt27aAMAa/XV7ucE9RoFhqs3NTJKRplfLkUM8DvJBk4PweW2RCkayaN6Cd+kQ6wTiJuf6AMWCWeIzCGNUjToHq+z8eq9zTuhxVV+vJ8t8vTkdINkUnvaihjTkbVAXcsd6lj/28oLqcboBalNo9jJh3c/v9veTjpvPEd80b4yQp07gr3ltT8I3O+M6WbNk8mE9VhGiCHbmgGd9rfW9H/5Dl/zvtl/yTqs/UdZiSjUjzUhPKK36MEFbUjOw8xUm6QLbxnuKsNjMLLRN+c980Absf/huPGNioYTklfiGkHj+YK15teVSduCOcvO8xuicWrK8v5I5KYtQFyJEaxfJ2WtRm7t7N8F6klDtJUy7HbOowFBL3VqnW/vtdR8eF6jM48napyE8kf3vJEAraG79zT//04cTnPKtfXMmJxnS19PKo4AMnNnnxeJ8hcUbbmNE0VLsDEFpqMKOQMQCSVSyIlEBMq/USOt7DP+uZR7RPSHyXLv/VFVeWXMV3HUv9K8iDHtFZrsX+km5ne6r/TAap1vIHtdeOzXOr6J1mu+NjVZwTCcy3TCBRXDyOmRT5bW0/vZffviY4Ox1s9q7SKCMcljBLK1vyPKXI0OCUHReCNfhjdRgYuClkmEO7kjRJQFA1RC5UbNejnMrM2gttMj6peLb1v/lz7VjIR1b1sYB3ZpmL7Oxlxao72/GW/YSgL3MRFNz7SbqH8bM7S30Lm7R3A1N2dQwzfM3NdHj3lkViE6sq74/NExs6Jw5r9/1/wBkE0w42uJ3UQAAAABJRU5ErkJggg=="/>
        <xdr:cNvSpPr>
          <a:spLocks noChangeAspect="1" noChangeArrowheads="1"/>
        </xdr:cNvSpPr>
      </xdr:nvSpPr>
      <xdr:spPr bwMode="auto">
        <a:xfrm>
          <a:off x="5715000" y="769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9</xdr:col>
      <xdr:colOff>142875</xdr:colOff>
      <xdr:row>177</xdr:row>
      <xdr:rowOff>123825</xdr:rowOff>
    </xdr:to>
    <xdr:sp macro="" textlink="">
      <xdr:nvSpPr>
        <xdr:cNvPr id="8197" name="AutoShape 5" descr="Resultado de imagen para Gaceta Penal &amp; Procesal Penal"/>
        <xdr:cNvSpPr>
          <a:spLocks noChangeAspect="1" noChangeArrowheads="1"/>
        </xdr:cNvSpPr>
      </xdr:nvSpPr>
      <xdr:spPr bwMode="auto">
        <a:xfrm>
          <a:off x="6896100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7</xdr:col>
      <xdr:colOff>304800</xdr:colOff>
      <xdr:row>176</xdr:row>
      <xdr:rowOff>123825</xdr:rowOff>
    </xdr:to>
    <xdr:sp macro="" textlink="">
      <xdr:nvSpPr>
        <xdr:cNvPr id="8198" name="AutoShape 6" descr="Resultado de imagen para Gaceta Penal &amp; Procesal Penal"/>
        <xdr:cNvSpPr>
          <a:spLocks noChangeAspect="1" noChangeArrowheads="1"/>
        </xdr:cNvSpPr>
      </xdr:nvSpPr>
      <xdr:spPr bwMode="auto">
        <a:xfrm>
          <a:off x="6524625" y="3191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175</xdr:row>
      <xdr:rowOff>0</xdr:rowOff>
    </xdr:from>
    <xdr:to>
      <xdr:col>7</xdr:col>
      <xdr:colOff>304800</xdr:colOff>
      <xdr:row>176</xdr:row>
      <xdr:rowOff>123825</xdr:rowOff>
    </xdr:to>
    <xdr:sp macro="" textlink="">
      <xdr:nvSpPr>
        <xdr:cNvPr id="8199" name="AutoShape 7" descr="Resultado de imagen para Gaceta Penal &amp; Procesal Penal"/>
        <xdr:cNvSpPr>
          <a:spLocks noChangeAspect="1" noChangeArrowheads="1"/>
        </xdr:cNvSpPr>
      </xdr:nvSpPr>
      <xdr:spPr bwMode="auto">
        <a:xfrm>
          <a:off x="6524625" y="3191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177</xdr:row>
      <xdr:rowOff>0</xdr:rowOff>
    </xdr:from>
    <xdr:to>
      <xdr:col>9</xdr:col>
      <xdr:colOff>304800</xdr:colOff>
      <xdr:row>178</xdr:row>
      <xdr:rowOff>130175</xdr:rowOff>
    </xdr:to>
    <xdr:sp macro="" textlink="">
      <xdr:nvSpPr>
        <xdr:cNvPr id="8200" name="AutoShape 8" descr="Resultado de imagen para Gaceta Penal &amp; Procesal Penal"/>
        <xdr:cNvSpPr>
          <a:spLocks noChangeAspect="1" noChangeArrowheads="1"/>
        </xdr:cNvSpPr>
      </xdr:nvSpPr>
      <xdr:spPr bwMode="auto">
        <a:xfrm>
          <a:off x="7058025" y="3228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7"/>
  <sheetViews>
    <sheetView zoomScale="60" zoomScaleNormal="60" workbookViewId="0">
      <selection activeCell="D32" sqref="D32"/>
    </sheetView>
  </sheetViews>
  <sheetFormatPr baseColWidth="10" defaultColWidth="12.625" defaultRowHeight="16.5" customHeight="1" x14ac:dyDescent="0.2"/>
  <cols>
    <col min="1" max="1" width="7.25" customWidth="1"/>
    <col min="2" max="2" width="1.5" customWidth="1"/>
    <col min="3" max="3" width="17.625" customWidth="1"/>
    <col min="4" max="4" width="37.25" customWidth="1"/>
    <col min="5" max="5" width="10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6.5" customHeight="1" x14ac:dyDescent="0.2"/>
    <row r="2" spans="1:24" ht="21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1"/>
      <c r="B6" s="1"/>
      <c r="C6" s="49" t="s">
        <v>5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.5" customHeight="1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 x14ac:dyDescent="0.2">
      <c r="A9" s="1"/>
      <c r="B9" s="6"/>
      <c r="C9" s="7" t="s">
        <v>6</v>
      </c>
      <c r="D9" s="1" t="s">
        <v>9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 x14ac:dyDescent="0.2">
      <c r="A10" s="1"/>
      <c r="B10" s="6"/>
      <c r="C10" s="9"/>
      <c r="D10" s="10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6.5" customHeight="1" x14ac:dyDescent="0.2">
      <c r="A11" s="1"/>
      <c r="B11" s="6"/>
      <c r="C11" s="9" t="s">
        <v>10</v>
      </c>
      <c r="D11" s="50" t="s">
        <v>13</v>
      </c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6.5" customHeight="1" x14ac:dyDescent="0.2">
      <c r="A12" s="1"/>
      <c r="B12" s="6"/>
      <c r="C12" s="1"/>
      <c r="D12" s="48"/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6.5" customHeight="1" x14ac:dyDescent="0.2">
      <c r="A13" s="1"/>
      <c r="B13" s="6"/>
      <c r="C13" s="1"/>
      <c r="D13" s="1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customHeight="1" x14ac:dyDescent="0.2">
      <c r="A14" s="1"/>
      <c r="B14" s="6"/>
      <c r="C14" s="9" t="s">
        <v>14</v>
      </c>
      <c r="D14" s="1" t="s">
        <v>17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43" customFormat="1" ht="16.5" customHeight="1" x14ac:dyDescent="0.2">
      <c r="A15" s="45"/>
      <c r="B15" s="6"/>
      <c r="C15" s="9"/>
      <c r="D15" s="45"/>
      <c r="E15" s="56"/>
      <c r="F15" s="5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16.5" customHeight="1" x14ac:dyDescent="0.2">
      <c r="A16" s="1"/>
      <c r="B16" s="6"/>
      <c r="C16" s="9" t="s">
        <v>16</v>
      </c>
      <c r="D16" s="12" t="str">
        <f>HYPERLINK("http://www.unife.edu.pe/publicaciones/revistas/psicologia/avance2017_1.html","Link")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6.5" customHeight="1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6.5" customHeight="1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.5" customHeight="1" x14ac:dyDescent="0.2">
      <c r="A20" s="1"/>
      <c r="B20" s="6"/>
      <c r="C20" s="7" t="s">
        <v>6</v>
      </c>
      <c r="D20" s="51" t="s">
        <v>21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6.5" customHeight="1" x14ac:dyDescent="0.2">
      <c r="A21" s="1"/>
      <c r="B21" s="6"/>
      <c r="C21" s="9"/>
      <c r="D21" s="48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6.5" customHeight="1" x14ac:dyDescent="0.2">
      <c r="A22" s="1"/>
      <c r="B22" s="6"/>
      <c r="C22" s="9"/>
      <c r="D22" s="1"/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6.5" customHeight="1" x14ac:dyDescent="0.2">
      <c r="A23" s="1"/>
      <c r="B23" s="6"/>
      <c r="C23" s="9" t="s">
        <v>10</v>
      </c>
      <c r="D23" s="1" t="s">
        <v>22</v>
      </c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6.5" customHeight="1" x14ac:dyDescent="0.2">
      <c r="A24" s="1"/>
      <c r="B24" s="6"/>
      <c r="C24" s="1"/>
      <c r="D24" s="11"/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6.5" customHeight="1" x14ac:dyDescent="0.2">
      <c r="A25" s="1"/>
      <c r="B25" s="6"/>
      <c r="C25" s="9" t="s">
        <v>14</v>
      </c>
      <c r="D25" s="1" t="s">
        <v>24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 x14ac:dyDescent="0.2">
      <c r="A26" s="1"/>
      <c r="B26" s="6"/>
      <c r="C26" s="9"/>
      <c r="D26" s="1"/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 x14ac:dyDescent="0.2">
      <c r="A27" s="1"/>
      <c r="B27" s="6"/>
      <c r="C27" s="9" t="s">
        <v>16</v>
      </c>
      <c r="D27" s="13" t="str">
        <f>HYPERLINK("https://revistas.ulima.edu.pe/index.php/Persona/issue/view/141","Link")</f>
        <v>Link</v>
      </c>
      <c r="E27" s="56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 x14ac:dyDescent="0.2">
      <c r="A28" s="1"/>
      <c r="B28" s="14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6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6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40" spans="1:24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6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6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6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6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6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6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6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6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6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6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6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6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6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6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6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6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6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6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6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6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6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6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6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6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6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6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6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6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6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6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6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6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6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6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6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6.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6.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6.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6.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6.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6.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6.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6.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6.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6.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6.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6.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6.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6.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6.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6.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6.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6.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6.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6.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6.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6.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6.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6.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6.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6.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6.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6.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6.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6.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6.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6.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6.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6.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6.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6.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6.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6.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6.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6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6.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6.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6.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6.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6.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6.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</sheetData>
  <mergeCells count="7">
    <mergeCell ref="D11:D12"/>
    <mergeCell ref="D20:D21"/>
    <mergeCell ref="C3:E3"/>
    <mergeCell ref="C2:E2"/>
    <mergeCell ref="C4:E4"/>
    <mergeCell ref="C6:E6"/>
    <mergeCell ref="C5:E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0" zoomScaleNormal="60" workbookViewId="0">
      <selection sqref="A1:XFD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6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4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2">
      <c r="A6" s="1"/>
      <c r="B6" s="1"/>
      <c r="C6" s="49" t="s">
        <v>160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3"/>
      <c r="C9" s="4"/>
      <c r="D9" s="4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x14ac:dyDescent="0.2">
      <c r="A10" s="1"/>
      <c r="B10" s="6"/>
      <c r="C10" s="9" t="s">
        <v>6</v>
      </c>
      <c r="D10" s="1" t="s">
        <v>162</v>
      </c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x14ac:dyDescent="0.2">
      <c r="A11" s="1"/>
      <c r="B11" s="6"/>
      <c r="C11" s="1"/>
      <c r="D11" s="1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8.5" x14ac:dyDescent="0.2">
      <c r="A12" s="1"/>
      <c r="B12" s="6"/>
      <c r="C12" s="9" t="s">
        <v>10</v>
      </c>
      <c r="D12" s="10" t="s">
        <v>163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x14ac:dyDescent="0.2">
      <c r="A13" s="1"/>
      <c r="B13" s="6"/>
      <c r="C13" s="1"/>
      <c r="D13" s="17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x14ac:dyDescent="0.2">
      <c r="A14" s="1"/>
      <c r="B14" s="6"/>
      <c r="C14" s="9" t="s">
        <v>14</v>
      </c>
      <c r="D14" s="1" t="s">
        <v>164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x14ac:dyDescent="0.2">
      <c r="A15" s="1"/>
      <c r="B15" s="6"/>
      <c r="C15" s="9"/>
      <c r="D15" s="1"/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x14ac:dyDescent="0.2">
      <c r="A16" s="1"/>
      <c r="B16" s="6"/>
      <c r="C16" s="9" t="s">
        <v>16</v>
      </c>
      <c r="D16" s="13" t="str">
        <f>HYPERLINK("http://revistas.upc.edu.pe/index.php/rgm/issue/view/71","Link")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x14ac:dyDescent="0.2">
      <c r="A20" s="1"/>
      <c r="B20" s="6"/>
      <c r="C20" s="9" t="s">
        <v>6</v>
      </c>
      <c r="D20" s="1" t="s">
        <v>162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x14ac:dyDescent="0.2">
      <c r="A21" s="1"/>
      <c r="B21" s="6"/>
      <c r="C21" s="1"/>
      <c r="D21" s="1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8.5" x14ac:dyDescent="0.2">
      <c r="A22" s="1"/>
      <c r="B22" s="6"/>
      <c r="C22" s="9" t="s">
        <v>10</v>
      </c>
      <c r="D22" s="10" t="s">
        <v>163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x14ac:dyDescent="0.2">
      <c r="A23" s="1"/>
      <c r="B23" s="6"/>
      <c r="C23" s="1"/>
      <c r="D23" s="17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x14ac:dyDescent="0.2">
      <c r="A24" s="1"/>
      <c r="B24" s="6"/>
      <c r="C24" s="9" t="s">
        <v>14</v>
      </c>
      <c r="D24" s="1" t="s">
        <v>168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x14ac:dyDescent="0.2">
      <c r="A25" s="1"/>
      <c r="B25" s="6"/>
      <c r="C25" s="9"/>
      <c r="D25" s="1"/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x14ac:dyDescent="0.2">
      <c r="A26" s="1"/>
      <c r="B26" s="6"/>
      <c r="C26" s="9" t="s">
        <v>16</v>
      </c>
      <c r="D26" s="13" t="str">
        <f>HYPERLINK("http://revistas.upc.edu.pe/index.php/rgm","Link")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/>
    <row r="228" spans="1:24" ht="15.75" customHeight="1" x14ac:dyDescent="0.2"/>
    <row r="229" spans="1:24" ht="15.75" customHeight="1" x14ac:dyDescent="0.2"/>
    <row r="230" spans="1:24" ht="15.75" customHeight="1" x14ac:dyDescent="0.2"/>
    <row r="231" spans="1:24" ht="15.75" customHeight="1" x14ac:dyDescent="0.2"/>
    <row r="232" spans="1:24" ht="15.75" customHeight="1" x14ac:dyDescent="0.2"/>
    <row r="233" spans="1:24" ht="15.75" customHeight="1" x14ac:dyDescent="0.2"/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">
    <mergeCell ref="C3:E3"/>
    <mergeCell ref="C4:E4"/>
    <mergeCell ref="C6:E6"/>
    <mergeCell ref="C2:E2"/>
    <mergeCell ref="C5:E5"/>
  </mergeCells>
  <conditionalFormatting sqref="A42:Z55">
    <cfRule type="notContainsBlanks" dxfId="4" priority="1">
      <formula>LEN(TRIM(A42))&gt;0</formula>
    </cfRule>
  </conditionalFormatting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opLeftCell="A76" zoomScale="60" zoomScaleNormal="60" workbookViewId="0">
      <selection activeCell="F101" sqref="F10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.25" customWidth="1"/>
    <col min="4" max="4" width="32.5" customWidth="1"/>
    <col min="5" max="5" width="12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6" s="43" customFormat="1" ht="15" customHeight="1" x14ac:dyDescent="0.2"/>
    <row r="2" spans="1:26" ht="20.2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3"/>
      <c r="Z2" s="33"/>
    </row>
    <row r="3" spans="1:26" ht="20.2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3"/>
      <c r="Z3" s="33"/>
    </row>
    <row r="4" spans="1:26" ht="20.2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3"/>
      <c r="Z4" s="33"/>
    </row>
    <row r="5" spans="1:26" ht="20.25" customHeight="1" x14ac:dyDescent="0.2">
      <c r="A5" s="1"/>
      <c r="B5" s="1"/>
      <c r="C5" s="49" t="s">
        <v>262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3"/>
      <c r="Z5" s="33"/>
    </row>
    <row r="6" spans="1:26" ht="20.25" customHeight="1" x14ac:dyDescent="0.2">
      <c r="A6" s="1"/>
      <c r="B6" s="1"/>
      <c r="C6" s="49" t="s">
        <v>202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3"/>
      <c r="Z6" s="33"/>
    </row>
    <row r="7" spans="1:26" ht="14.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25" x14ac:dyDescent="0.2">
      <c r="A8" s="33"/>
      <c r="B8" s="20"/>
      <c r="C8" s="21"/>
      <c r="D8" s="21"/>
      <c r="E8" s="21"/>
      <c r="F8" s="2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x14ac:dyDescent="0.2">
      <c r="A9" s="33"/>
      <c r="B9" s="23"/>
      <c r="C9" s="24" t="s">
        <v>6</v>
      </c>
      <c r="D9" s="33" t="s">
        <v>205</v>
      </c>
      <c r="E9" s="60"/>
      <c r="F9" s="25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s="43" customFormat="1" x14ac:dyDescent="0.2">
      <c r="A10" s="33"/>
      <c r="B10" s="23"/>
      <c r="C10" s="24"/>
      <c r="D10" s="33"/>
      <c r="E10" s="60"/>
      <c r="F10" s="61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x14ac:dyDescent="0.25">
      <c r="A11" s="33"/>
      <c r="B11" s="23"/>
      <c r="C11" s="26" t="s">
        <v>10</v>
      </c>
      <c r="D11" s="54" t="s">
        <v>206</v>
      </c>
      <c r="E11" s="60"/>
      <c r="F11" s="25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 x14ac:dyDescent="0.2">
      <c r="A12" s="33"/>
      <c r="B12" s="23"/>
      <c r="C12" s="33"/>
      <c r="D12" s="48"/>
      <c r="E12" s="60"/>
      <c r="F12" s="2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25" x14ac:dyDescent="0.2">
      <c r="A13" s="33"/>
      <c r="B13" s="23"/>
      <c r="C13" s="33"/>
      <c r="D13" s="33"/>
      <c r="E13" s="60"/>
      <c r="F13" s="25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x14ac:dyDescent="0.25">
      <c r="A14" s="33"/>
      <c r="B14" s="23"/>
      <c r="C14" s="26" t="s">
        <v>14</v>
      </c>
      <c r="D14" s="33" t="s">
        <v>208</v>
      </c>
      <c r="E14" s="60"/>
      <c r="F14" s="25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x14ac:dyDescent="0.25">
      <c r="A15" s="33"/>
      <c r="B15" s="23"/>
      <c r="C15" s="26"/>
      <c r="D15" s="19"/>
      <c r="E15" s="60"/>
      <c r="F15" s="25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x14ac:dyDescent="0.25">
      <c r="A16" s="33"/>
      <c r="B16" s="23"/>
      <c r="C16" s="26" t="s">
        <v>16</v>
      </c>
      <c r="D16" s="27" t="str">
        <f>HYPERLINK("https://drive.google.com/open?id=1FaKy8lbn54gCk-xXTAjYyKW4uh65eBdT","Link")</f>
        <v>Link</v>
      </c>
      <c r="E16" s="60"/>
      <c r="F16" s="25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25" x14ac:dyDescent="0.2">
      <c r="A17" s="33"/>
      <c r="B17" s="28"/>
      <c r="C17" s="29"/>
      <c r="D17" s="29"/>
      <c r="E17" s="29"/>
      <c r="F17" s="30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25" x14ac:dyDescent="0.2">
      <c r="A19" s="33"/>
      <c r="B19" s="20"/>
      <c r="C19" s="21"/>
      <c r="D19" s="21"/>
      <c r="E19" s="21"/>
      <c r="F19" s="2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2">
      <c r="A20" s="33"/>
      <c r="B20" s="23"/>
      <c r="C20" s="24" t="s">
        <v>6</v>
      </c>
      <c r="D20" s="33" t="s">
        <v>205</v>
      </c>
      <c r="E20" s="60"/>
      <c r="F20" s="25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s="43" customFormat="1" x14ac:dyDescent="0.2">
      <c r="A21" s="33"/>
      <c r="B21" s="23"/>
      <c r="C21" s="24"/>
      <c r="D21" s="33"/>
      <c r="E21" s="60"/>
      <c r="F21" s="6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x14ac:dyDescent="0.25">
      <c r="A22" s="33"/>
      <c r="B22" s="23"/>
      <c r="C22" s="26" t="s">
        <v>10</v>
      </c>
      <c r="D22" s="54" t="s">
        <v>206</v>
      </c>
      <c r="E22" s="60"/>
      <c r="F22" s="2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x14ac:dyDescent="0.2">
      <c r="A23" s="33"/>
      <c r="B23" s="23"/>
      <c r="C23" s="33"/>
      <c r="D23" s="48"/>
      <c r="E23" s="60"/>
      <c r="F23" s="25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4.25" x14ac:dyDescent="0.2">
      <c r="A24" s="33"/>
      <c r="B24" s="23"/>
      <c r="C24" s="33"/>
      <c r="D24" s="33"/>
      <c r="E24" s="60"/>
      <c r="F24" s="25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x14ac:dyDescent="0.25">
      <c r="A25" s="33"/>
      <c r="B25" s="23"/>
      <c r="C25" s="26" t="s">
        <v>14</v>
      </c>
      <c r="D25" s="33" t="s">
        <v>212</v>
      </c>
      <c r="E25" s="60"/>
      <c r="F25" s="25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x14ac:dyDescent="0.25">
      <c r="A26" s="33"/>
      <c r="B26" s="23"/>
      <c r="C26" s="26"/>
      <c r="D26" s="19"/>
      <c r="E26" s="60"/>
      <c r="F26" s="25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x14ac:dyDescent="0.25">
      <c r="A27" s="33"/>
      <c r="B27" s="23"/>
      <c r="C27" s="26" t="s">
        <v>16</v>
      </c>
      <c r="D27" s="27" t="str">
        <f>HYPERLINK("https://drive.google.com/open?id=1FsZ641W4wgDesjnFtrSeHNwAk1D1zbb-","Link")</f>
        <v>Link</v>
      </c>
      <c r="E27" s="60"/>
      <c r="F27" s="25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4.25" x14ac:dyDescent="0.2">
      <c r="A28" s="33"/>
      <c r="B28" s="28"/>
      <c r="C28" s="29"/>
      <c r="D28" s="29"/>
      <c r="E28" s="29"/>
      <c r="F28" s="30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2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25" x14ac:dyDescent="0.2">
      <c r="A30" s="33"/>
      <c r="B30" s="20"/>
      <c r="C30" s="21"/>
      <c r="D30" s="21"/>
      <c r="E30" s="21"/>
      <c r="F30" s="2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x14ac:dyDescent="0.2">
      <c r="A31" s="33"/>
      <c r="B31" s="23"/>
      <c r="C31" s="24" t="s">
        <v>6</v>
      </c>
      <c r="D31" s="33" t="s">
        <v>205</v>
      </c>
      <c r="E31" s="60"/>
      <c r="F31" s="25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x14ac:dyDescent="0.25">
      <c r="A32" s="33"/>
      <c r="B32" s="23"/>
      <c r="C32" s="26"/>
      <c r="D32" s="33"/>
      <c r="E32" s="60"/>
      <c r="F32" s="25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29.25" x14ac:dyDescent="0.25">
      <c r="A33" s="33"/>
      <c r="B33" s="23"/>
      <c r="C33" s="26" t="s">
        <v>10</v>
      </c>
      <c r="D33" s="31" t="s">
        <v>206</v>
      </c>
      <c r="E33" s="60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s="43" customFormat="1" x14ac:dyDescent="0.25">
      <c r="A34" s="33"/>
      <c r="B34" s="23"/>
      <c r="C34" s="26"/>
      <c r="D34" s="46"/>
      <c r="E34" s="60"/>
      <c r="F34" s="6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x14ac:dyDescent="0.25">
      <c r="A35" s="33"/>
      <c r="B35" s="23"/>
      <c r="C35" s="26" t="s">
        <v>14</v>
      </c>
      <c r="D35" s="33" t="s">
        <v>214</v>
      </c>
      <c r="E35" s="60"/>
      <c r="F35" s="25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x14ac:dyDescent="0.25">
      <c r="A36" s="33"/>
      <c r="B36" s="23"/>
      <c r="C36" s="26"/>
      <c r="D36" s="19"/>
      <c r="E36" s="60"/>
      <c r="F36" s="25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x14ac:dyDescent="0.25">
      <c r="A37" s="33"/>
      <c r="B37" s="23"/>
      <c r="C37" s="26" t="s">
        <v>16</v>
      </c>
      <c r="D37" s="27" t="str">
        <f>HYPERLINK("https://drive.google.com/open?id=1Sfiqbr8Fme2utNwYd7cTlPy8lq_pu5ka","Link")</f>
        <v>Link</v>
      </c>
      <c r="E37" s="60"/>
      <c r="F37" s="25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4.25" x14ac:dyDescent="0.2">
      <c r="A38" s="33"/>
      <c r="B38" s="28"/>
      <c r="C38" s="29"/>
      <c r="D38" s="29"/>
      <c r="E38" s="29"/>
      <c r="F38" s="30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4.25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4.25" x14ac:dyDescent="0.2">
      <c r="A40" s="33"/>
      <c r="B40" s="20"/>
      <c r="C40" s="21"/>
      <c r="D40" s="21"/>
      <c r="E40" s="21"/>
      <c r="F40" s="2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x14ac:dyDescent="0.2">
      <c r="A41" s="33"/>
      <c r="B41" s="23"/>
      <c r="C41" s="24" t="s">
        <v>6</v>
      </c>
      <c r="D41" s="33" t="s">
        <v>205</v>
      </c>
      <c r="E41" s="60"/>
      <c r="F41" s="25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x14ac:dyDescent="0.25">
      <c r="A42" s="33"/>
      <c r="B42" s="23"/>
      <c r="C42" s="26"/>
      <c r="D42" s="31"/>
      <c r="E42" s="60"/>
      <c r="F42" s="25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x14ac:dyDescent="0.25">
      <c r="A43" s="33"/>
      <c r="B43" s="23"/>
      <c r="C43" s="26" t="s">
        <v>10</v>
      </c>
      <c r="D43" s="54" t="s">
        <v>206</v>
      </c>
      <c r="E43" s="60"/>
      <c r="F43" s="25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25" x14ac:dyDescent="0.2">
      <c r="A44" s="33"/>
      <c r="B44" s="23"/>
      <c r="C44" s="33"/>
      <c r="D44" s="48"/>
      <c r="E44" s="60"/>
      <c r="F44" s="25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25" x14ac:dyDescent="0.2">
      <c r="A45" s="33"/>
      <c r="B45" s="23"/>
      <c r="C45" s="33"/>
      <c r="D45" s="33"/>
      <c r="E45" s="60"/>
      <c r="F45" s="25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25">
      <c r="A46" s="33"/>
      <c r="B46" s="23"/>
      <c r="C46" s="26" t="s">
        <v>14</v>
      </c>
      <c r="D46" s="33" t="s">
        <v>217</v>
      </c>
      <c r="E46" s="60"/>
      <c r="F46" s="25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s="43" customFormat="1" x14ac:dyDescent="0.25">
      <c r="A47" s="33"/>
      <c r="B47" s="23"/>
      <c r="C47" s="26"/>
      <c r="D47" s="33"/>
      <c r="E47" s="60"/>
      <c r="F47" s="61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25">
      <c r="A48" s="33"/>
      <c r="B48" s="23"/>
      <c r="C48" s="26" t="s">
        <v>16</v>
      </c>
      <c r="D48" s="27" t="str">
        <f>HYPERLINK("https://drive.google.com/file/d/1Bq3LcLhHdHC9rxc_XKAs3wihWARkQOb8/view?usp=sharing","Link")</f>
        <v>Link</v>
      </c>
      <c r="E48" s="60"/>
      <c r="F48" s="25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4.25" x14ac:dyDescent="0.2">
      <c r="A49" s="33"/>
      <c r="B49" s="28"/>
      <c r="C49" s="29"/>
      <c r="D49" s="29"/>
      <c r="E49" s="29"/>
      <c r="F49" s="3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4.25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4.25" x14ac:dyDescent="0.2">
      <c r="A51" s="33"/>
      <c r="B51" s="20"/>
      <c r="C51" s="21"/>
      <c r="D51" s="21"/>
      <c r="E51" s="21"/>
      <c r="F51" s="2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x14ac:dyDescent="0.2">
      <c r="A52" s="33"/>
      <c r="B52" s="23"/>
      <c r="C52" s="24" t="s">
        <v>6</v>
      </c>
      <c r="D52" s="33" t="s">
        <v>205</v>
      </c>
      <c r="E52" s="60"/>
      <c r="F52" s="25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x14ac:dyDescent="0.25">
      <c r="A53" s="33"/>
      <c r="B53" s="23"/>
      <c r="C53" s="26"/>
      <c r="D53" s="31"/>
      <c r="E53" s="60"/>
      <c r="F53" s="25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x14ac:dyDescent="0.25">
      <c r="A54" s="33"/>
      <c r="B54" s="23"/>
      <c r="C54" s="26" t="s">
        <v>10</v>
      </c>
      <c r="D54" s="54" t="s">
        <v>206</v>
      </c>
      <c r="E54" s="60"/>
      <c r="F54" s="25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x14ac:dyDescent="0.2">
      <c r="A55" s="33"/>
      <c r="B55" s="23"/>
      <c r="C55" s="33"/>
      <c r="D55" s="48"/>
      <c r="E55" s="60"/>
      <c r="F55" s="25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x14ac:dyDescent="0.2">
      <c r="A56" s="33"/>
      <c r="B56" s="23"/>
      <c r="C56" s="33"/>
      <c r="D56" s="33"/>
      <c r="E56" s="60"/>
      <c r="F56" s="25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x14ac:dyDescent="0.25">
      <c r="A57" s="33"/>
      <c r="B57" s="23"/>
      <c r="C57" s="26" t="s">
        <v>14</v>
      </c>
      <c r="D57" s="33" t="s">
        <v>219</v>
      </c>
      <c r="E57" s="60"/>
      <c r="F57" s="25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s="43" customFormat="1" x14ac:dyDescent="0.25">
      <c r="A58" s="33"/>
      <c r="B58" s="23"/>
      <c r="C58" s="26"/>
      <c r="D58" s="33"/>
      <c r="E58" s="60"/>
      <c r="F58" s="61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x14ac:dyDescent="0.25">
      <c r="A59" s="33"/>
      <c r="B59" s="23"/>
      <c r="C59" s="26" t="s">
        <v>16</v>
      </c>
      <c r="D59" s="27" t="str">
        <f>HYPERLINK("https://drive.google.com/open?id=1Q2-yZwjEHWuPQeIjsoPDWrqdDk6iMbQQ","Link")</f>
        <v>Link</v>
      </c>
      <c r="E59" s="60"/>
      <c r="F59" s="25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x14ac:dyDescent="0.2">
      <c r="A60" s="33"/>
      <c r="B60" s="28"/>
      <c r="C60" s="29"/>
      <c r="D60" s="29"/>
      <c r="E60" s="29"/>
      <c r="F60" s="30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4.25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4.25" x14ac:dyDescent="0.2">
      <c r="A62" s="33"/>
      <c r="B62" s="20"/>
      <c r="C62" s="21"/>
      <c r="D62" s="21"/>
      <c r="E62" s="21"/>
      <c r="F62" s="2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x14ac:dyDescent="0.2">
      <c r="A63" s="33"/>
      <c r="B63" s="23"/>
      <c r="C63" s="24" t="s">
        <v>6</v>
      </c>
      <c r="D63" s="33" t="s">
        <v>205</v>
      </c>
      <c r="E63" s="60"/>
      <c r="F63" s="2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x14ac:dyDescent="0.25">
      <c r="A64" s="33"/>
      <c r="B64" s="23"/>
      <c r="C64" s="26"/>
      <c r="D64" s="31"/>
      <c r="E64" s="60"/>
      <c r="F64" s="25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x14ac:dyDescent="0.25">
      <c r="A65" s="33"/>
      <c r="B65" s="23"/>
      <c r="C65" s="26" t="s">
        <v>10</v>
      </c>
      <c r="D65" s="54" t="s">
        <v>206</v>
      </c>
      <c r="E65" s="60"/>
      <c r="F65" s="25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4.25" x14ac:dyDescent="0.2">
      <c r="A66" s="33"/>
      <c r="B66" s="23"/>
      <c r="C66" s="33"/>
      <c r="D66" s="48"/>
      <c r="E66" s="60"/>
      <c r="F66" s="25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4.25" x14ac:dyDescent="0.2">
      <c r="A67" s="33"/>
      <c r="B67" s="23"/>
      <c r="C67" s="33"/>
      <c r="D67" s="33"/>
      <c r="E67" s="60"/>
      <c r="F67" s="25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x14ac:dyDescent="0.25">
      <c r="A68" s="33"/>
      <c r="B68" s="23"/>
      <c r="C68" s="26" t="s">
        <v>14</v>
      </c>
      <c r="D68" s="33" t="s">
        <v>221</v>
      </c>
      <c r="E68" s="60"/>
      <c r="F68" s="25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s="43" customFormat="1" x14ac:dyDescent="0.25">
      <c r="A69" s="33"/>
      <c r="B69" s="23"/>
      <c r="C69" s="26"/>
      <c r="D69" s="33"/>
      <c r="E69" s="60"/>
      <c r="F69" s="61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x14ac:dyDescent="0.25">
      <c r="A70" s="33"/>
      <c r="B70" s="23"/>
      <c r="C70" s="26" t="s">
        <v>16</v>
      </c>
      <c r="D70" s="27" t="str">
        <f>HYPERLINK("https://drive.google.com/open?id=1XSFoDXHhNxXitkAFSQpqv4PIWAGBu-a4","Link")</f>
        <v>Link</v>
      </c>
      <c r="E70" s="60"/>
      <c r="F70" s="25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4.25" x14ac:dyDescent="0.2">
      <c r="A71" s="33"/>
      <c r="B71" s="28"/>
      <c r="C71" s="29"/>
      <c r="D71" s="29"/>
      <c r="E71" s="29"/>
      <c r="F71" s="30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4.25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4.25" x14ac:dyDescent="0.2">
      <c r="A73" s="33"/>
      <c r="B73" s="20"/>
      <c r="C73" s="21"/>
      <c r="D73" s="21"/>
      <c r="E73" s="21"/>
      <c r="F73" s="2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x14ac:dyDescent="0.2">
      <c r="A74" s="33"/>
      <c r="B74" s="23"/>
      <c r="C74" s="24" t="s">
        <v>6</v>
      </c>
      <c r="D74" s="33" t="s">
        <v>205</v>
      </c>
      <c r="E74" s="60"/>
      <c r="F74" s="25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x14ac:dyDescent="0.25">
      <c r="A75" s="33"/>
      <c r="B75" s="23"/>
      <c r="C75" s="26"/>
      <c r="D75" s="31"/>
      <c r="E75" s="60"/>
      <c r="F75" s="25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x14ac:dyDescent="0.25">
      <c r="A76" s="33"/>
      <c r="B76" s="23"/>
      <c r="C76" s="26" t="s">
        <v>10</v>
      </c>
      <c r="D76" s="54" t="s">
        <v>206</v>
      </c>
      <c r="E76" s="60"/>
      <c r="F76" s="25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x14ac:dyDescent="0.2">
      <c r="A77" s="33"/>
      <c r="B77" s="23"/>
      <c r="C77" s="33"/>
      <c r="D77" s="48"/>
      <c r="E77" s="60"/>
      <c r="F77" s="25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x14ac:dyDescent="0.2">
      <c r="A78" s="33"/>
      <c r="B78" s="23"/>
      <c r="C78" s="33"/>
      <c r="D78" s="33"/>
      <c r="E78" s="60"/>
      <c r="F78" s="25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x14ac:dyDescent="0.25">
      <c r="A79" s="33"/>
      <c r="B79" s="23"/>
      <c r="C79" s="26" t="s">
        <v>14</v>
      </c>
      <c r="D79" s="33" t="s">
        <v>222</v>
      </c>
      <c r="E79" s="60"/>
      <c r="F79" s="25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s="43" customFormat="1" x14ac:dyDescent="0.25">
      <c r="A80" s="33"/>
      <c r="B80" s="23"/>
      <c r="C80" s="26"/>
      <c r="D80" s="33"/>
      <c r="E80" s="60"/>
      <c r="F80" s="61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x14ac:dyDescent="0.25">
      <c r="A81" s="33"/>
      <c r="B81" s="23"/>
      <c r="C81" s="26" t="s">
        <v>16</v>
      </c>
      <c r="D81" s="27" t="str">
        <f>HYPERLINK("https://drive.google.com/open?id=1ZRYo5vxhtcwVG7e46OCoTWH8e3rb27eq","Link")</f>
        <v>Link</v>
      </c>
      <c r="E81" s="60"/>
      <c r="F81" s="25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x14ac:dyDescent="0.2">
      <c r="A82" s="33"/>
      <c r="B82" s="28"/>
      <c r="C82" s="29"/>
      <c r="D82" s="29"/>
      <c r="E82" s="29"/>
      <c r="F82" s="30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4.25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4.25" x14ac:dyDescent="0.2">
      <c r="A84" s="33"/>
      <c r="B84" s="20"/>
      <c r="C84" s="21"/>
      <c r="D84" s="21"/>
      <c r="E84" s="21"/>
      <c r="F84" s="2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x14ac:dyDescent="0.2">
      <c r="A85" s="33"/>
      <c r="B85" s="23"/>
      <c r="C85" s="24" t="s">
        <v>6</v>
      </c>
      <c r="D85" s="33" t="s">
        <v>205</v>
      </c>
      <c r="E85" s="60"/>
      <c r="F85" s="25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x14ac:dyDescent="0.25">
      <c r="A86" s="33"/>
      <c r="B86" s="23"/>
      <c r="C86" s="26"/>
      <c r="D86" s="31"/>
      <c r="E86" s="60"/>
      <c r="F86" s="25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x14ac:dyDescent="0.25">
      <c r="A87" s="33"/>
      <c r="B87" s="23"/>
      <c r="C87" s="26" t="s">
        <v>10</v>
      </c>
      <c r="D87" s="54" t="s">
        <v>206</v>
      </c>
      <c r="E87" s="60"/>
      <c r="F87" s="25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4.25" x14ac:dyDescent="0.2">
      <c r="A88" s="33"/>
      <c r="B88" s="23"/>
      <c r="C88" s="33"/>
      <c r="D88" s="48"/>
      <c r="E88" s="60"/>
      <c r="F88" s="25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4.25" x14ac:dyDescent="0.2">
      <c r="A89" s="33"/>
      <c r="B89" s="23"/>
      <c r="C89" s="33"/>
      <c r="D89" s="33"/>
      <c r="E89" s="60"/>
      <c r="F89" s="25"/>
      <c r="G89" s="33"/>
      <c r="H89" s="33"/>
      <c r="I89" s="33"/>
      <c r="J89" s="19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x14ac:dyDescent="0.25">
      <c r="A90" s="33"/>
      <c r="B90" s="23"/>
      <c r="C90" s="26" t="s">
        <v>14</v>
      </c>
      <c r="D90" s="19" t="s">
        <v>223</v>
      </c>
      <c r="E90" s="60"/>
      <c r="F90" s="25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s="43" customFormat="1" x14ac:dyDescent="0.25">
      <c r="A91" s="33"/>
      <c r="B91" s="23"/>
      <c r="C91" s="26"/>
      <c r="D91" s="19"/>
      <c r="E91" s="60"/>
      <c r="F91" s="61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x14ac:dyDescent="0.25">
      <c r="A92" s="33"/>
      <c r="B92" s="23"/>
      <c r="C92" s="26" t="s">
        <v>16</v>
      </c>
      <c r="D92" s="27" t="str">
        <f>HYPERLINK("https://drive.google.com/file/d/1IeRHgXY75olpprd4v0W1FvmmrWSHavwQ/view","Link")</f>
        <v>Link</v>
      </c>
      <c r="E92" s="60"/>
      <c r="F92" s="25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4.25" x14ac:dyDescent="0.2">
      <c r="A93" s="33"/>
      <c r="B93" s="28"/>
      <c r="C93" s="29"/>
      <c r="D93" s="29"/>
      <c r="E93" s="29"/>
      <c r="F93" s="30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4.25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4.25" x14ac:dyDescent="0.2">
      <c r="A95" s="33"/>
      <c r="B95" s="20"/>
      <c r="C95" s="21"/>
      <c r="D95" s="21"/>
      <c r="E95" s="21"/>
      <c r="F95" s="2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x14ac:dyDescent="0.2">
      <c r="A96" s="33"/>
      <c r="B96" s="23"/>
      <c r="C96" s="24" t="s">
        <v>6</v>
      </c>
      <c r="D96" s="33" t="s">
        <v>205</v>
      </c>
      <c r="E96" s="60"/>
      <c r="F96" s="25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x14ac:dyDescent="0.25">
      <c r="A97" s="33"/>
      <c r="B97" s="23"/>
      <c r="C97" s="26"/>
      <c r="D97" s="31"/>
      <c r="E97" s="60"/>
      <c r="F97" s="25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x14ac:dyDescent="0.25">
      <c r="A98" s="33"/>
      <c r="B98" s="23"/>
      <c r="C98" s="26" t="s">
        <v>10</v>
      </c>
      <c r="D98" s="54" t="s">
        <v>206</v>
      </c>
      <c r="E98" s="60"/>
      <c r="F98" s="25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4.25" x14ac:dyDescent="0.2">
      <c r="A99" s="33"/>
      <c r="B99" s="23"/>
      <c r="C99" s="33"/>
      <c r="D99" s="48"/>
      <c r="E99" s="60"/>
      <c r="F99" s="25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4.25" x14ac:dyDescent="0.2">
      <c r="A100" s="33"/>
      <c r="B100" s="23"/>
      <c r="C100" s="33"/>
      <c r="D100" s="33"/>
      <c r="E100" s="60"/>
      <c r="F100" s="25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x14ac:dyDescent="0.25">
      <c r="A101" s="33"/>
      <c r="B101" s="23"/>
      <c r="C101" s="26" t="s">
        <v>14</v>
      </c>
      <c r="D101" s="33" t="s">
        <v>224</v>
      </c>
      <c r="E101" s="60"/>
      <c r="F101" s="25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s="43" customFormat="1" x14ac:dyDescent="0.25">
      <c r="A102" s="33"/>
      <c r="B102" s="23"/>
      <c r="C102" s="26"/>
      <c r="D102" s="33"/>
      <c r="E102" s="60"/>
      <c r="F102" s="61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x14ac:dyDescent="0.25">
      <c r="A103" s="33"/>
      <c r="B103" s="23"/>
      <c r="C103" s="26" t="s">
        <v>16</v>
      </c>
      <c r="D103" s="27" t="str">
        <f>HYPERLINK("https://drive.google.com/open?id=1K5lClg8PYiPNxhOpiqYIpPRxF5gDpmJo","Link")</f>
        <v>Link</v>
      </c>
      <c r="E103" s="60"/>
      <c r="F103" s="25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4.25" x14ac:dyDescent="0.2">
      <c r="A104" s="33"/>
      <c r="B104" s="28"/>
      <c r="C104" s="29"/>
      <c r="D104" s="29"/>
      <c r="E104" s="29"/>
      <c r="F104" s="30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4.25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4.25" customHeigh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4.25" customHeigh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4.25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4.25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4.25" customHeigh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4.25" customHeigh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4.25" customHeigh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4.25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4.2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4.25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4.25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4.25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4.2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4.25" customHeigh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4.25" customHeigh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4.25" customHeigh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4.25" customHeigh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4.25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4.25" customHeigh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4.25" customHeigh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4.25" customHeigh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4.25" customHeigh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4.25" customHeigh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4.25" customHeigh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4.25" customHeigh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4.25" customHeigh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4.25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4.25" customHeigh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4.25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4.25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4.25" customHeigh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4.25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4.25" customHeigh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4.25" customHeigh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4.25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4.25" customHeigh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4.25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4.25" customHeigh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4.25" customHeigh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4.25" customHeigh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4.25" customHeigh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4.25" customHeigh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4.25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4.25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4.25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4.2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4.2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4.2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4.25" customHeigh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4.25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4.25" customHeigh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4.25" customHeigh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4.25" customHeigh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4.25" customHeigh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4.25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4.25" customHeigh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4.25" customHeigh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4.25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4.25" customHeigh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4.25" customHeigh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4.25" customHeigh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4.25" customHeigh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4.25" customHeigh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4.25" customHeigh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4.25" customHeigh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4.25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4.25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4.25" customHeigh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4.25" customHeigh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4.25" customHeigh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4.25" customHeigh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4.25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4.25" customHeigh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4.25" customHeigh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4.25" customHeigh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4.2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4.2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4.25" customHeigh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4.25" customHeigh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4.25" customHeigh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4.25" customHeigh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4.25" customHeigh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4.25" customHeigh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4.25" customHeigh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4.25" customHeigh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4.25" customHeigh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4.25" customHeigh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4.25" customHeigh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4.25" customHeigh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4.25" customHeigh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4.25" customHeigh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4.25" customHeigh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4.25" customHeigh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4.25" customHeigh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4.25" customHeigh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4.25" customHeigh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4.25" customHeigh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4.25" customHeigh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4.25" customHeigh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4.25" customHeigh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4.25" customHeigh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4.25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4.25" customHeigh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4.25" customHeigh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4.25" customHeigh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4.25" customHeigh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4.25" customHeigh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4.25" customHeigh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4.25" customHeigh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4.25" customHeigh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4.25" customHeigh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4.25" customHeigh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4.25" customHeigh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4.25" customHeigh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4.25" customHeigh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4.25" customHeigh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4.25" customHeigh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4.25" customHeigh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4.25" customHeigh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4.25" customHeigh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4.25" customHeigh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4.25" customHeigh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4.25" customHeigh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4.25" customHeigh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4.25" customHeigh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4.25" customHeigh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4.25" customHeigh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4.25" customHeigh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4.25" customHeigh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4.25" customHeigh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4.25" customHeigh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4.25" customHeigh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4.25" customHeigh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4.25" customHeigh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4.25" customHeigh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4.25" customHeigh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4.25" customHeigh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4.25" customHeigh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4.25" customHeigh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4.25" customHeigh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4.25" customHeigh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4.25" customHeigh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4.25" customHeigh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4.25" customHeigh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4.25" customHeigh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4.25" customHeigh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4.25" customHeigh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4.25" customHeigh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4.25" customHeigh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4.25" customHeigh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4.25" customHeigh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4.25" customHeigh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4.25" customHeigh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4.25" customHeigh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4.25" customHeigh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4.25" customHeigh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4.25" customHeigh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4.25" customHeigh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4.25" customHeigh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4.25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4.25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4.25" customHeigh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4.25" customHeigh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4.25" customHeigh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4.25" customHeigh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4.25" customHeigh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4.25" customHeigh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4.25" customHeigh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4.25" customHeigh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4.25" customHeigh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4.25" customHeigh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4.25" customHeigh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4.25" customHeigh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4.25" customHeigh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4.25" customHeigh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4.25" customHeigh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4.25" customHeigh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4.25" customHeigh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4.25" customHeigh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4.25" customHeigh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4.25" customHeigh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4.25" customHeigh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4.25" customHeigh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4.25" customHeigh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4.25" customHeigh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4.25" customHeigh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4.25" customHeigh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4.25" customHeigh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4.25" customHeight="1" x14ac:dyDescent="0.2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4.25" customHeight="1" x14ac:dyDescent="0.2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4.25" customHeight="1" x14ac:dyDescent="0.2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4.25" customHeight="1" x14ac:dyDescent="0.2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4.25" customHeight="1" x14ac:dyDescent="0.2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4.25" customHeigh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4.25" customHeigh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4.25" customHeight="1" x14ac:dyDescent="0.2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4.25" customHeight="1" x14ac:dyDescent="0.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4.25" customHeight="1" x14ac:dyDescent="0.2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2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2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2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2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2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2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2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2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2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2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2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2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2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2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2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2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2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2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2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2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2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2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2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2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2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2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2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2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2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2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2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2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2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2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2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2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2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2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2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2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2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2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2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2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2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2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2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2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2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2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2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2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2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2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2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2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2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2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2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2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2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2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2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2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2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2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2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2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2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2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2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2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2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2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2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2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2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2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2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2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2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2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2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2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2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2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2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2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2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2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2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2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2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2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2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2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2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2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2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2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2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2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2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2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2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2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2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2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2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2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2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2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2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2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2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2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2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2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2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2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2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2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2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2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2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2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2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2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2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2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2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2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5.75" customHeight="1" x14ac:dyDescent="0.2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5.75" customHeight="1" x14ac:dyDescent="0.2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spans="1:26" ht="15.75" customHeight="1" x14ac:dyDescent="0.2">
      <c r="A1001" s="33"/>
      <c r="B1001" s="33"/>
      <c r="C1001" s="33"/>
      <c r="D1001" s="33"/>
      <c r="E1001" s="33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  <row r="1002" spans="1:26" ht="15.75" customHeight="1" x14ac:dyDescent="0.2">
      <c r="A1002" s="33"/>
      <c r="B1002" s="33"/>
      <c r="C1002" s="33"/>
      <c r="D1002" s="33"/>
      <c r="E1002" s="33"/>
      <c r="F1002" s="33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  <c r="S1002" s="33"/>
      <c r="T1002" s="33"/>
      <c r="U1002" s="33"/>
      <c r="V1002" s="33"/>
      <c r="W1002" s="33"/>
      <c r="X1002" s="33"/>
      <c r="Y1002" s="33"/>
      <c r="Z1002" s="33"/>
    </row>
    <row r="1003" spans="1:26" ht="15.75" customHeight="1" x14ac:dyDescent="0.2">
      <c r="A1003" s="33"/>
      <c r="B1003" s="33"/>
      <c r="C1003" s="33"/>
      <c r="D1003" s="33"/>
      <c r="E1003" s="33"/>
      <c r="F1003" s="33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  <c r="S1003" s="33"/>
      <c r="T1003" s="33"/>
      <c r="U1003" s="33"/>
      <c r="V1003" s="33"/>
      <c r="W1003" s="33"/>
      <c r="X1003" s="33"/>
      <c r="Y1003" s="33"/>
      <c r="Z1003" s="33"/>
    </row>
    <row r="1004" spans="1:26" ht="15.75" customHeight="1" x14ac:dyDescent="0.2">
      <c r="A1004" s="33"/>
      <c r="B1004" s="33"/>
      <c r="C1004" s="33"/>
      <c r="D1004" s="33"/>
      <c r="E1004" s="33"/>
      <c r="F1004" s="33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  <c r="S1004" s="33"/>
      <c r="T1004" s="33"/>
      <c r="U1004" s="33"/>
      <c r="V1004" s="33"/>
      <c r="W1004" s="33"/>
      <c r="X1004" s="33"/>
      <c r="Y1004" s="33"/>
      <c r="Z1004" s="33"/>
    </row>
    <row r="1005" spans="1:26" ht="15.75" customHeight="1" x14ac:dyDescent="0.2">
      <c r="A1005" s="33"/>
      <c r="B1005" s="33"/>
      <c r="C1005" s="33"/>
      <c r="D1005" s="33"/>
      <c r="E1005" s="33"/>
      <c r="F1005" s="33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33"/>
    </row>
    <row r="1006" spans="1:26" ht="15.75" customHeight="1" x14ac:dyDescent="0.2">
      <c r="A1006" s="33"/>
      <c r="B1006" s="33"/>
      <c r="C1006" s="33"/>
      <c r="D1006" s="33"/>
      <c r="E1006" s="33"/>
      <c r="F1006" s="33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33"/>
    </row>
    <row r="1007" spans="1:26" ht="15.75" customHeight="1" x14ac:dyDescent="0.2">
      <c r="A1007" s="33"/>
      <c r="B1007" s="33"/>
      <c r="C1007" s="33"/>
      <c r="D1007" s="33"/>
      <c r="E1007" s="33"/>
      <c r="F1007" s="33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33"/>
    </row>
    <row r="1008" spans="1:26" ht="15.75" customHeight="1" x14ac:dyDescent="0.2">
      <c r="A1008" s="33"/>
      <c r="B1008" s="33"/>
      <c r="C1008" s="33"/>
      <c r="D1008" s="33"/>
      <c r="E1008" s="33"/>
      <c r="F1008" s="33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33"/>
    </row>
  </sheetData>
  <mergeCells count="13">
    <mergeCell ref="D11:D12"/>
    <mergeCell ref="D22:D23"/>
    <mergeCell ref="D98:D99"/>
    <mergeCell ref="D87:D88"/>
    <mergeCell ref="D54:D55"/>
    <mergeCell ref="D43:D44"/>
    <mergeCell ref="D76:D77"/>
    <mergeCell ref="D65:D66"/>
    <mergeCell ref="C3:E3"/>
    <mergeCell ref="C4:E4"/>
    <mergeCell ref="C6:E6"/>
    <mergeCell ref="C2:E2"/>
    <mergeCell ref="C5:E5"/>
  </mergeCells>
  <conditionalFormatting sqref="J89">
    <cfRule type="notContainsBlanks" dxfId="3" priority="1">
      <formula>LEN(TRIM(J89))&gt;0</formula>
    </cfRule>
  </conditionalFormatting>
  <conditionalFormatting sqref="J89">
    <cfRule type="notContainsBlanks" dxfId="2" priority="2">
      <formula>LEN(TRIM(J89))&gt;0</formula>
    </cfRule>
  </conditionalFormatting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zoomScale="60" zoomScaleNormal="60" workbookViewId="0">
      <selection activeCell="A15" sqref="A15:XFD15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375" customWidth="1"/>
    <col min="4" max="4" width="32.5" customWidth="1"/>
    <col min="5" max="5" width="15.3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1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1"/>
      <c r="B6" s="1"/>
      <c r="C6" s="49" t="s">
        <v>200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6"/>
      <c r="C9" s="9" t="s">
        <v>6</v>
      </c>
      <c r="D9" s="1" t="s">
        <v>203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1"/>
      <c r="D10" s="1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">
      <c r="A11" s="1"/>
      <c r="B11" s="6"/>
      <c r="C11" s="9" t="s">
        <v>10</v>
      </c>
      <c r="D11" s="1" t="s">
        <v>204</v>
      </c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x14ac:dyDescent="0.2">
      <c r="A12" s="1"/>
      <c r="B12" s="6"/>
      <c r="C12" s="1"/>
      <c r="D12" s="11"/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">
      <c r="A13" s="1"/>
      <c r="B13" s="6"/>
      <c r="C13" s="9" t="s">
        <v>14</v>
      </c>
      <c r="D13" s="1" t="s">
        <v>207</v>
      </c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3" customFormat="1" ht="14.25" customHeight="1" x14ac:dyDescent="0.2">
      <c r="A14" s="45"/>
      <c r="B14" s="6"/>
      <c r="C14" s="9"/>
      <c r="D14" s="45"/>
      <c r="E14" s="56"/>
      <c r="F14" s="5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4.25" customHeight="1" x14ac:dyDescent="0.2">
      <c r="A15" s="1"/>
      <c r="B15" s="6"/>
      <c r="C15" s="9" t="s">
        <v>16</v>
      </c>
      <c r="D15" s="13" t="str">
        <f>HYPERLINK("https://es.calameo.com/read/001347874b57e17ac9e74","Link")</f>
        <v>Link</v>
      </c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 x14ac:dyDescent="0.2">
      <c r="A16" s="1"/>
      <c r="B16" s="14"/>
      <c r="C16" s="15" t="s">
        <v>209</v>
      </c>
      <c r="D16" s="15" t="s">
        <v>210</v>
      </c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3"/>
      <c r="C18" s="4"/>
      <c r="D18" s="4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6"/>
      <c r="C19" s="9" t="s">
        <v>6</v>
      </c>
      <c r="D19" s="1" t="s">
        <v>203</v>
      </c>
      <c r="E19" s="56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1"/>
      <c r="D20" s="1"/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 t="s">
        <v>10</v>
      </c>
      <c r="D21" s="1" t="s">
        <v>204</v>
      </c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6"/>
      <c r="C22" s="1"/>
      <c r="D22" s="11"/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6"/>
      <c r="C23" s="9" t="s">
        <v>14</v>
      </c>
      <c r="D23" s="1" t="s">
        <v>211</v>
      </c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43" customFormat="1" ht="14.25" customHeight="1" x14ac:dyDescent="0.2">
      <c r="A24" s="45"/>
      <c r="B24" s="6"/>
      <c r="C24" s="9"/>
      <c r="D24" s="45"/>
      <c r="E24" s="56"/>
      <c r="F24" s="59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14.25" customHeight="1" x14ac:dyDescent="0.2">
      <c r="A25" s="1"/>
      <c r="B25" s="6"/>
      <c r="C25" s="9" t="s">
        <v>16</v>
      </c>
      <c r="D25" s="13" t="str">
        <f>HYPERLINK("https://es.calameo.com/read/001347874e689dd80347b","Link")</f>
        <v>Link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2">
      <c r="A26" s="1"/>
      <c r="B26" s="14"/>
      <c r="C26" s="15" t="s">
        <v>209</v>
      </c>
      <c r="D26" s="15" t="s">
        <v>210</v>
      </c>
      <c r="E26" s="57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3"/>
      <c r="C28" s="4"/>
      <c r="D28" s="4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6"/>
      <c r="C29" s="9" t="s">
        <v>6</v>
      </c>
      <c r="D29" s="1" t="s">
        <v>203</v>
      </c>
      <c r="E29" s="56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6"/>
      <c r="C30" s="1"/>
      <c r="D30" s="1"/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6"/>
      <c r="C31" s="9" t="s">
        <v>10</v>
      </c>
      <c r="D31" s="1" t="s">
        <v>204</v>
      </c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6"/>
      <c r="C32" s="1"/>
      <c r="D32" s="11"/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6"/>
      <c r="C33" s="9" t="s">
        <v>14</v>
      </c>
      <c r="D33" s="1" t="s">
        <v>213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6"/>
      <c r="C34" s="9"/>
      <c r="D34" s="1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6"/>
      <c r="C35" s="9" t="s">
        <v>16</v>
      </c>
      <c r="D35" s="13" t="str">
        <f>HYPERLINK("https://es.calameo.com/read/001347874abfc8def31fb","Link")</f>
        <v>Link</v>
      </c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">
      <c r="A36" s="1"/>
      <c r="B36" s="14"/>
      <c r="C36" s="15" t="s">
        <v>209</v>
      </c>
      <c r="D36" s="15" t="s">
        <v>210</v>
      </c>
      <c r="E36" s="15"/>
      <c r="F36" s="1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3"/>
      <c r="C38" s="4"/>
      <c r="D38" s="4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6"/>
      <c r="C39" s="9" t="s">
        <v>6</v>
      </c>
      <c r="D39" s="1" t="s">
        <v>203</v>
      </c>
      <c r="E39" s="56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6"/>
      <c r="C40" s="1"/>
      <c r="D40" s="1"/>
      <c r="E40" s="56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6"/>
      <c r="C41" s="9" t="s">
        <v>10</v>
      </c>
      <c r="D41" s="1" t="s">
        <v>204</v>
      </c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6"/>
      <c r="C42" s="1"/>
      <c r="D42" s="11"/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6"/>
      <c r="C43" s="9" t="s">
        <v>14</v>
      </c>
      <c r="D43" s="1" t="s">
        <v>215</v>
      </c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43" customFormat="1" ht="14.25" customHeight="1" x14ac:dyDescent="0.2">
      <c r="A44" s="45"/>
      <c r="B44" s="6"/>
      <c r="C44" s="9"/>
      <c r="D44" s="45"/>
      <c r="E44" s="56"/>
      <c r="F44" s="59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1:24" ht="14.25" customHeight="1" x14ac:dyDescent="0.2">
      <c r="A45" s="1"/>
      <c r="B45" s="6"/>
      <c r="C45" s="9" t="s">
        <v>16</v>
      </c>
      <c r="D45" s="13" t="str">
        <f>HYPERLINK("https://es.calameo.com/read/001347874793ee10b4f0a","Link")</f>
        <v>Link</v>
      </c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4"/>
      <c r="C46" s="15" t="s">
        <v>216</v>
      </c>
      <c r="D46" s="15" t="s">
        <v>210</v>
      </c>
      <c r="E46" s="15"/>
      <c r="F46" s="1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3"/>
      <c r="C48" s="4"/>
      <c r="D48" s="4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6"/>
      <c r="C49" s="9" t="s">
        <v>6</v>
      </c>
      <c r="D49" s="1" t="s">
        <v>203</v>
      </c>
      <c r="E49" s="56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6"/>
      <c r="C50" s="1"/>
      <c r="D50" s="1"/>
      <c r="E50" s="56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6"/>
      <c r="C51" s="9" t="s">
        <v>10</v>
      </c>
      <c r="D51" s="1" t="s">
        <v>204</v>
      </c>
      <c r="E51" s="56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6"/>
      <c r="C52" s="1"/>
      <c r="D52" s="11"/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6"/>
      <c r="C53" s="9" t="s">
        <v>14</v>
      </c>
      <c r="D53" s="1" t="s">
        <v>218</v>
      </c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43" customFormat="1" ht="14.25" customHeight="1" x14ac:dyDescent="0.2">
      <c r="A54" s="45"/>
      <c r="B54" s="6"/>
      <c r="C54" s="9"/>
      <c r="D54" s="45"/>
      <c r="E54" s="56"/>
      <c r="F54" s="59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ht="19.5" customHeight="1" x14ac:dyDescent="0.2">
      <c r="A55" s="1"/>
      <c r="B55" s="6"/>
      <c r="C55" s="9" t="s">
        <v>16</v>
      </c>
      <c r="D55" s="13" t="str">
        <f>HYPERLINK("https://es.calameo.com/read/0013478743c7c09ca8e0a","Link")</f>
        <v>Link</v>
      </c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4"/>
      <c r="C56" s="15" t="s">
        <v>216</v>
      </c>
      <c r="D56" s="15" t="s">
        <v>210</v>
      </c>
      <c r="E56" s="15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3"/>
      <c r="C58" s="4"/>
      <c r="D58" s="4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6"/>
      <c r="C59" s="9" t="s">
        <v>6</v>
      </c>
      <c r="D59" s="1" t="s">
        <v>203</v>
      </c>
      <c r="E59" s="56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6"/>
      <c r="C60" s="1"/>
      <c r="D60" s="1"/>
      <c r="E60" s="56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6"/>
      <c r="C61" s="9" t="s">
        <v>10</v>
      </c>
      <c r="D61" s="1" t="s">
        <v>204</v>
      </c>
      <c r="E61" s="56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6"/>
      <c r="C62" s="1"/>
      <c r="D62" s="11"/>
      <c r="E62" s="56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6"/>
      <c r="C63" s="1"/>
      <c r="D63" s="11"/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6"/>
      <c r="C64" s="9" t="s">
        <v>14</v>
      </c>
      <c r="D64" s="1" t="s">
        <v>220</v>
      </c>
      <c r="E64" s="56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43" customFormat="1" ht="14.25" customHeight="1" x14ac:dyDescent="0.2">
      <c r="A65" s="45"/>
      <c r="B65" s="6"/>
      <c r="C65" s="9"/>
      <c r="D65" s="45"/>
      <c r="E65" s="56"/>
      <c r="F65" s="59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ht="21" customHeight="1" x14ac:dyDescent="0.2">
      <c r="A66" s="1"/>
      <c r="B66" s="6"/>
      <c r="C66" s="9" t="s">
        <v>16</v>
      </c>
      <c r="D66" s="13" t="str">
        <f>HYPERLINK("https://es.calameo.com/read/0013478743e26d3019ddc","Link")</f>
        <v>Link</v>
      </c>
      <c r="E66" s="56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4"/>
      <c r="C67" s="15" t="s">
        <v>216</v>
      </c>
      <c r="D67" s="15" t="s">
        <v>210</v>
      </c>
      <c r="E67" s="15"/>
      <c r="F67" s="1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/>
    <row r="269" spans="1:24" ht="15.75" customHeight="1" x14ac:dyDescent="0.2"/>
    <row r="270" spans="1:24" ht="15.75" customHeight="1" x14ac:dyDescent="0.2"/>
    <row r="271" spans="1:24" ht="15.75" customHeight="1" x14ac:dyDescent="0.2"/>
    <row r="272" spans="1:24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">
    <mergeCell ref="C3:E3"/>
    <mergeCell ref="C4:E4"/>
    <mergeCell ref="C6:E6"/>
    <mergeCell ref="C2:E2"/>
    <mergeCell ref="C5:E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A7" zoomScale="60" zoomScaleNormal="60" workbookViewId="0">
      <selection activeCell="A14" sqref="A14:XFD14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9.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2.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2.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2.5" customHeight="1" x14ac:dyDescent="0.2">
      <c r="A6" s="1"/>
      <c r="B6" s="1"/>
      <c r="C6" s="49" t="s">
        <v>225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3"/>
      <c r="C9" s="4"/>
      <c r="D9" s="4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7" t="s">
        <v>6</v>
      </c>
      <c r="D10" s="1" t="s">
        <v>226</v>
      </c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">
      <c r="A11" s="1"/>
      <c r="B11" s="6"/>
      <c r="C11" s="9"/>
      <c r="D11" s="1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x14ac:dyDescent="0.2">
      <c r="A12" s="1"/>
      <c r="B12" s="6"/>
      <c r="C12" s="9" t="s">
        <v>10</v>
      </c>
      <c r="D12" s="1" t="s">
        <v>227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">
      <c r="A13" s="1"/>
      <c r="B13" s="6"/>
      <c r="C13" s="1"/>
      <c r="D13" s="1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x14ac:dyDescent="0.2">
      <c r="A14" s="1"/>
      <c r="B14" s="6"/>
      <c r="C14" s="9" t="s">
        <v>14</v>
      </c>
      <c r="D14" s="1" t="s">
        <v>228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43" customFormat="1" ht="14.25" customHeight="1" x14ac:dyDescent="0.2">
      <c r="A15" s="45"/>
      <c r="B15" s="6"/>
      <c r="C15" s="9"/>
      <c r="D15" s="45"/>
      <c r="E15" s="56"/>
      <c r="F15" s="5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14.25" customHeight="1" x14ac:dyDescent="0.2">
      <c r="A16" s="1"/>
      <c r="B16" s="6"/>
      <c r="C16" s="9" t="s">
        <v>16</v>
      </c>
      <c r="D16" s="12" t="str">
        <f>HYPERLINK("http://www.casa.co.cu/publicaciones/revistacasa/287/1-Indice287.pdf","Link")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7" t="s">
        <v>6</v>
      </c>
      <c r="D20" s="1" t="s">
        <v>226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/>
      <c r="D21" s="1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6"/>
      <c r="C22" s="9" t="s">
        <v>10</v>
      </c>
      <c r="D22" s="1" t="s">
        <v>227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6"/>
      <c r="C23" s="1"/>
      <c r="D23" s="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6"/>
      <c r="C24" s="9" t="s">
        <v>14</v>
      </c>
      <c r="D24" s="1" t="s">
        <v>229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43" customFormat="1" ht="14.25" customHeight="1" x14ac:dyDescent="0.2">
      <c r="A25" s="45"/>
      <c r="B25" s="6"/>
      <c r="C25" s="9"/>
      <c r="D25" s="45"/>
      <c r="E25" s="56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14.25" customHeight="1" x14ac:dyDescent="0.2">
      <c r="A26" s="1"/>
      <c r="B26" s="6"/>
      <c r="C26" s="9" t="s">
        <v>16</v>
      </c>
      <c r="D26" s="12" t="str">
        <f>HYPERLINK("http://www.casa.co.cu/publicaciones/revistacasa/288/01-Indice.pdf","Link")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3"/>
      <c r="C29" s="4"/>
      <c r="D29" s="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6"/>
      <c r="C30" s="9" t="s">
        <v>6</v>
      </c>
      <c r="D30" s="1" t="s">
        <v>230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6"/>
      <c r="C31" s="1"/>
      <c r="D31" s="1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6"/>
      <c r="C32" s="9" t="s">
        <v>10</v>
      </c>
      <c r="D32" s="47" t="s">
        <v>231</v>
      </c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6"/>
      <c r="C33" s="1"/>
      <c r="D33" s="48"/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6"/>
      <c r="C34" s="1"/>
      <c r="D34" s="48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6"/>
      <c r="C35" s="9" t="s">
        <v>14</v>
      </c>
      <c r="D35" s="1" t="s">
        <v>232</v>
      </c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4.75" customHeight="1" x14ac:dyDescent="0.2">
      <c r="A36" s="1"/>
      <c r="B36" s="6"/>
      <c r="C36" s="9" t="s">
        <v>16</v>
      </c>
      <c r="D36" s="13" t="str">
        <f>HYPERLINK("http://www.uch.edu.pe/fondo-editorial-uch/revista-cultural-vuelapluma-no-12","Link")</f>
        <v>Link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4"/>
      <c r="C37" s="15"/>
      <c r="D37" s="15"/>
      <c r="E37" s="15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">
    <mergeCell ref="C3:E3"/>
    <mergeCell ref="C2:E2"/>
    <mergeCell ref="C4:E4"/>
    <mergeCell ref="D32:D34"/>
    <mergeCell ref="C6:E6"/>
    <mergeCell ref="C5:E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3"/>
  <sheetViews>
    <sheetView zoomScale="60" zoomScaleNormal="60" workbookViewId="0">
      <selection sqref="A1:XFD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625" customWidth="1"/>
    <col min="4" max="4" width="32.5" customWidth="1"/>
    <col min="5" max="5" width="12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4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1"/>
      <c r="C5" s="49" t="s">
        <v>258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2">
      <c r="A6" s="1"/>
      <c r="B6" s="1"/>
      <c r="C6" s="49" t="s">
        <v>233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6"/>
      <c r="C9" s="7" t="s">
        <v>6</v>
      </c>
      <c r="D9" s="51" t="s">
        <v>234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9"/>
      <c r="D10" s="48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3" customFormat="1" ht="14.25" customHeight="1" x14ac:dyDescent="0.2">
      <c r="A11" s="45"/>
      <c r="B11" s="6"/>
      <c r="C11" s="9"/>
      <c r="E11" s="56"/>
      <c r="F11" s="5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14.25" customHeight="1" x14ac:dyDescent="0.2">
      <c r="A12" s="1"/>
      <c r="B12" s="6"/>
      <c r="C12" s="9" t="s">
        <v>10</v>
      </c>
      <c r="D12" s="55" t="s">
        <v>235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">
      <c r="A13" s="1"/>
      <c r="B13" s="6"/>
      <c r="C13" s="1"/>
      <c r="D13" s="48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x14ac:dyDescent="0.2">
      <c r="A14" s="1"/>
      <c r="B14" s="6"/>
      <c r="C14" s="9"/>
      <c r="D14" s="1"/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 x14ac:dyDescent="0.2">
      <c r="A15" s="1"/>
      <c r="B15" s="6"/>
      <c r="C15" s="9" t="s">
        <v>14</v>
      </c>
      <c r="D15" s="1" t="s">
        <v>236</v>
      </c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7.75" customHeight="1" x14ac:dyDescent="0.2">
      <c r="A16" s="1"/>
      <c r="B16" s="6"/>
      <c r="C16" s="9" t="s">
        <v>16</v>
      </c>
      <c r="D16" s="13" t="str">
        <f>HYPERLINK("http://www.arcadiamediatica.com/libro/devenir-vol-1-n-1-enero-junio-2014_20709","Link")</f>
        <v>Link</v>
      </c>
      <c r="E16" s="56"/>
      <c r="F16" s="8"/>
      <c r="G16" s="1"/>
      <c r="H16" s="1"/>
      <c r="I16" s="1"/>
      <c r="J16" s="5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4"/>
      <c r="C17" s="15"/>
      <c r="D17" s="15"/>
      <c r="E17" s="15"/>
      <c r="F17" s="16"/>
      <c r="G17" s="1"/>
      <c r="H17" s="1"/>
      <c r="I17" s="1"/>
      <c r="J17" s="4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7" t="s">
        <v>6</v>
      </c>
      <c r="D20" s="51" t="s">
        <v>234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/>
      <c r="D21" s="48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43" customFormat="1" ht="14.25" customHeight="1" x14ac:dyDescent="0.2">
      <c r="A22" s="45"/>
      <c r="B22" s="6"/>
      <c r="C22" s="9"/>
      <c r="E22" s="56"/>
      <c r="F22" s="59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14.25" customHeight="1" x14ac:dyDescent="0.2">
      <c r="A23" s="1"/>
      <c r="B23" s="6"/>
      <c r="C23" s="9" t="s">
        <v>10</v>
      </c>
      <c r="D23" s="55" t="s">
        <v>235</v>
      </c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6"/>
      <c r="C24" s="1"/>
      <c r="D24" s="48"/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2">
      <c r="A25" s="1"/>
      <c r="B25" s="6"/>
      <c r="C25" s="9" t="s">
        <v>14</v>
      </c>
      <c r="D25" s="1" t="s">
        <v>237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" customHeight="1" x14ac:dyDescent="0.2">
      <c r="A26" s="1"/>
      <c r="B26" s="6"/>
      <c r="C26" s="9" t="s">
        <v>16</v>
      </c>
      <c r="D26" s="13" t="str">
        <f>HYPERLINK("http://revistas.uni.edu.pe/index.php/devenir/issue/view/22","Link")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/>
    <row r="228" spans="1:24" ht="15.75" customHeight="1" x14ac:dyDescent="0.2"/>
    <row r="229" spans="1:24" ht="15.75" customHeight="1" x14ac:dyDescent="0.2"/>
    <row r="230" spans="1:24" ht="15.75" customHeight="1" x14ac:dyDescent="0.2"/>
    <row r="231" spans="1:24" ht="15.75" customHeight="1" x14ac:dyDescent="0.2"/>
    <row r="232" spans="1:24" ht="15.75" customHeight="1" x14ac:dyDescent="0.2"/>
    <row r="233" spans="1:24" ht="15.75" customHeight="1" x14ac:dyDescent="0.2"/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0">
    <mergeCell ref="D12:D13"/>
    <mergeCell ref="D23:D24"/>
    <mergeCell ref="J16:J17"/>
    <mergeCell ref="C2:E2"/>
    <mergeCell ref="D20:D21"/>
    <mergeCell ref="C6:E6"/>
    <mergeCell ref="C5:E5"/>
    <mergeCell ref="C3:E3"/>
    <mergeCell ref="C4:E4"/>
    <mergeCell ref="D9:D10"/>
  </mergeCells>
  <conditionalFormatting sqref="A45:Z58">
    <cfRule type="notContainsBlanks" dxfId="1" priority="1">
      <formula>LEN(TRIM(A45))&gt;0</formula>
    </cfRule>
  </conditionalFormatting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2"/>
  <sheetViews>
    <sheetView tabSelected="1" topLeftCell="A103" zoomScale="60" zoomScaleNormal="60" workbookViewId="0">
      <selection activeCell="K11" sqref="K1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5.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.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5.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1"/>
      <c r="B5" s="1"/>
      <c r="C5" s="49" t="s">
        <v>258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5.5" customHeight="1" x14ac:dyDescent="0.2">
      <c r="A6" s="1"/>
      <c r="B6" s="1"/>
      <c r="C6" s="49" t="s">
        <v>238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x14ac:dyDescent="0.2">
      <c r="A8" s="34"/>
      <c r="B8" s="35"/>
      <c r="C8" s="35"/>
      <c r="D8" s="35"/>
      <c r="E8" s="35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14.25" x14ac:dyDescent="0.2">
      <c r="A9" s="34"/>
      <c r="B9" s="37"/>
      <c r="C9" s="9" t="s">
        <v>6</v>
      </c>
      <c r="D9" s="68" t="s">
        <v>239</v>
      </c>
      <c r="E9" s="68"/>
      <c r="F9" s="34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14.25" x14ac:dyDescent="0.2">
      <c r="A10" s="34"/>
      <c r="B10" s="37"/>
      <c r="C10" s="37"/>
      <c r="D10" s="68"/>
      <c r="E10" s="68"/>
      <c r="F10" s="34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57" x14ac:dyDescent="0.2">
      <c r="A11" s="34"/>
      <c r="B11" s="37"/>
      <c r="C11" s="38" t="s">
        <v>10</v>
      </c>
      <c r="D11" s="69" t="s">
        <v>240</v>
      </c>
      <c r="E11" s="68"/>
      <c r="F11" s="34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14.25" x14ac:dyDescent="0.2">
      <c r="A12" s="34"/>
      <c r="B12" s="37"/>
      <c r="C12" s="37"/>
      <c r="D12" s="69"/>
      <c r="E12" s="68"/>
      <c r="F12" s="34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14.25" x14ac:dyDescent="0.2">
      <c r="A13" s="34"/>
      <c r="B13" s="37"/>
      <c r="C13" s="37" t="s">
        <v>14</v>
      </c>
      <c r="D13" s="69" t="s">
        <v>241</v>
      </c>
      <c r="E13" s="68"/>
      <c r="F13" s="34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14.25" x14ac:dyDescent="0.2">
      <c r="A14" s="34"/>
      <c r="B14" s="37"/>
      <c r="C14" s="37" t="s">
        <v>16</v>
      </c>
      <c r="D14" s="70" t="str">
        <f>HYPERLINK("http://revistas.unfv.edu.pe/index.php/RCV/issue/view/39","Link")</f>
        <v>Link</v>
      </c>
      <c r="E14" s="68"/>
      <c r="F14" s="34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14.25" x14ac:dyDescent="0.2">
      <c r="A15" s="34"/>
      <c r="B15" s="40"/>
      <c r="C15" s="40"/>
      <c r="D15" s="40"/>
      <c r="E15" s="40"/>
      <c r="F15" s="39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14.25" x14ac:dyDescent="0.2">
      <c r="A16" s="37"/>
      <c r="B16" s="40"/>
      <c r="C16" s="40"/>
      <c r="D16" s="40"/>
      <c r="E16" s="40"/>
      <c r="F16" s="40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14.25" x14ac:dyDescent="0.2">
      <c r="A17" s="34"/>
      <c r="B17" s="37"/>
      <c r="C17" s="37"/>
      <c r="D17" s="37"/>
      <c r="E17" s="68"/>
      <c r="F17" s="34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14.25" x14ac:dyDescent="0.2">
      <c r="A18" s="34"/>
      <c r="B18" s="37"/>
      <c r="C18" s="9" t="s">
        <v>6</v>
      </c>
      <c r="D18" s="68" t="s">
        <v>239</v>
      </c>
      <c r="E18" s="68"/>
      <c r="F18" s="34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14.25" x14ac:dyDescent="0.2">
      <c r="A19" s="34"/>
      <c r="B19" s="37"/>
      <c r="C19" s="37"/>
      <c r="D19" s="68"/>
      <c r="E19" s="68"/>
      <c r="F19" s="34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57" x14ac:dyDescent="0.2">
      <c r="A20" s="34"/>
      <c r="B20" s="37"/>
      <c r="C20" s="38" t="s">
        <v>10</v>
      </c>
      <c r="D20" s="69" t="s">
        <v>240</v>
      </c>
      <c r="E20" s="68"/>
      <c r="F20" s="34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ht="14.25" x14ac:dyDescent="0.2">
      <c r="A21" s="34"/>
      <c r="B21" s="37"/>
      <c r="C21" s="37"/>
      <c r="D21" s="69"/>
      <c r="E21" s="68"/>
      <c r="F21" s="34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ht="14.25" x14ac:dyDescent="0.2">
      <c r="A22" s="34"/>
      <c r="B22" s="37"/>
      <c r="C22" s="37" t="s">
        <v>14</v>
      </c>
      <c r="D22" s="69" t="s">
        <v>242</v>
      </c>
      <c r="E22" s="68"/>
      <c r="F22" s="34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ht="14.25" x14ac:dyDescent="0.2">
      <c r="A23" s="34"/>
      <c r="B23" s="37"/>
      <c r="C23" s="37" t="s">
        <v>16</v>
      </c>
      <c r="D23" s="70" t="str">
        <f>HYPERLINK("http://revistas.unfv.edu.pe/index.php/RCV","Link")</f>
        <v>Link</v>
      </c>
      <c r="E23" s="68"/>
      <c r="F23" s="34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ht="14.25" x14ac:dyDescent="0.2">
      <c r="A24" s="34"/>
      <c r="B24" s="40"/>
      <c r="C24" s="40"/>
      <c r="D24" s="40"/>
      <c r="E24" s="40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14.2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x14ac:dyDescent="0.2">
      <c r="A26" s="1"/>
      <c r="B26" s="3"/>
      <c r="C26" s="4"/>
      <c r="D26" s="4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x14ac:dyDescent="0.2">
      <c r="A27" s="1"/>
      <c r="B27" s="6"/>
      <c r="C27" s="7" t="s">
        <v>6</v>
      </c>
      <c r="D27" s="64" t="s">
        <v>243</v>
      </c>
      <c r="E27" s="56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x14ac:dyDescent="0.2">
      <c r="A28" s="1"/>
      <c r="B28" s="6"/>
      <c r="C28" s="9"/>
      <c r="D28" s="65"/>
      <c r="E28" s="56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x14ac:dyDescent="0.2">
      <c r="A29" s="1"/>
      <c r="B29" s="6"/>
      <c r="C29" s="9" t="s">
        <v>10</v>
      </c>
      <c r="D29" s="66" t="s">
        <v>244</v>
      </c>
      <c r="E29" s="56"/>
      <c r="F29" s="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x14ac:dyDescent="0.2">
      <c r="A30" s="1"/>
      <c r="B30" s="6"/>
      <c r="C30" s="1"/>
      <c r="D30" s="65"/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x14ac:dyDescent="0.2">
      <c r="A31" s="1"/>
      <c r="B31" s="6"/>
      <c r="C31" s="9" t="s">
        <v>14</v>
      </c>
      <c r="D31" s="56" t="s">
        <v>245</v>
      </c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x14ac:dyDescent="0.2">
      <c r="A32" s="1"/>
      <c r="B32" s="6"/>
      <c r="C32" s="9"/>
      <c r="D32" s="56"/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x14ac:dyDescent="0.2">
      <c r="A33" s="1"/>
      <c r="B33" s="6"/>
      <c r="C33" s="9" t="s">
        <v>16</v>
      </c>
      <c r="D33" s="67" t="str">
        <f>HYPERLINK("https://drive.google.com/open?id=1xOuz7Z-OkMj6sUyHoFN--wGTRVkTjzlK","Link")</f>
        <v>Link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x14ac:dyDescent="0.2">
      <c r="A34" s="1"/>
      <c r="B34" s="14"/>
      <c r="C34" s="15"/>
      <c r="D34" s="15"/>
      <c r="E34" s="15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x14ac:dyDescent="0.2">
      <c r="A36" s="1"/>
      <c r="B36" s="3"/>
      <c r="C36" s="4"/>
      <c r="D36" s="4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x14ac:dyDescent="0.2">
      <c r="A37" s="1"/>
      <c r="B37" s="6"/>
      <c r="C37" s="7" t="s">
        <v>6</v>
      </c>
      <c r="D37" s="47" t="s">
        <v>243</v>
      </c>
      <c r="E37" s="56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x14ac:dyDescent="0.2">
      <c r="A38" s="1"/>
      <c r="B38" s="6"/>
      <c r="C38" s="9"/>
      <c r="D38" s="48"/>
      <c r="E38" s="56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x14ac:dyDescent="0.2">
      <c r="A39" s="1"/>
      <c r="B39" s="6"/>
      <c r="C39" s="9" t="s">
        <v>10</v>
      </c>
      <c r="D39" s="55" t="s">
        <v>244</v>
      </c>
      <c r="E39" s="56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x14ac:dyDescent="0.2">
      <c r="A40" s="1"/>
      <c r="B40" s="6"/>
      <c r="C40" s="1"/>
      <c r="D40" s="48"/>
      <c r="E40" s="56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x14ac:dyDescent="0.2">
      <c r="A41" s="1"/>
      <c r="B41" s="6"/>
      <c r="C41" s="9" t="s">
        <v>14</v>
      </c>
      <c r="D41" s="1" t="s">
        <v>246</v>
      </c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x14ac:dyDescent="0.2">
      <c r="A42" s="1"/>
      <c r="B42" s="6"/>
      <c r="C42" s="9"/>
      <c r="D42" s="1"/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x14ac:dyDescent="0.2">
      <c r="A43" s="1"/>
      <c r="B43" s="6"/>
      <c r="C43" s="9" t="s">
        <v>16</v>
      </c>
      <c r="D43" s="13" t="str">
        <f>HYPERLINK("https://drive.google.com/open?id=1lUWZiv6Ml5CKtoqt_khIU-ZMAlzH1ia6","Link")</f>
        <v>Link</v>
      </c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x14ac:dyDescent="0.2">
      <c r="A44" s="1"/>
      <c r="B44" s="14"/>
      <c r="C44" s="15"/>
      <c r="D44" s="15"/>
      <c r="E44" s="15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x14ac:dyDescent="0.2">
      <c r="A46" s="1"/>
      <c r="B46" s="3"/>
      <c r="C46" s="4"/>
      <c r="D46" s="4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x14ac:dyDescent="0.2">
      <c r="A47" s="1"/>
      <c r="B47" s="6"/>
      <c r="C47" s="7" t="s">
        <v>6</v>
      </c>
      <c r="D47" s="47" t="s">
        <v>243</v>
      </c>
      <c r="E47" s="56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x14ac:dyDescent="0.2">
      <c r="A48" s="1"/>
      <c r="B48" s="6"/>
      <c r="C48" s="9"/>
      <c r="D48" s="48"/>
      <c r="E48" s="56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x14ac:dyDescent="0.2">
      <c r="A49" s="1"/>
      <c r="B49" s="6"/>
      <c r="C49" s="9" t="s">
        <v>10</v>
      </c>
      <c r="D49" s="55" t="s">
        <v>244</v>
      </c>
      <c r="E49" s="56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x14ac:dyDescent="0.2">
      <c r="A50" s="1"/>
      <c r="B50" s="6"/>
      <c r="C50" s="1"/>
      <c r="D50" s="48"/>
      <c r="E50" s="56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x14ac:dyDescent="0.2">
      <c r="A51" s="1"/>
      <c r="B51" s="6"/>
      <c r="C51" s="9" t="s">
        <v>14</v>
      </c>
      <c r="D51" s="1" t="s">
        <v>247</v>
      </c>
      <c r="E51" s="56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x14ac:dyDescent="0.2">
      <c r="A52" s="1"/>
      <c r="B52" s="6"/>
      <c r="C52" s="9"/>
      <c r="D52" s="1"/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x14ac:dyDescent="0.2">
      <c r="A53" s="1"/>
      <c r="B53" s="6"/>
      <c r="C53" s="9" t="s">
        <v>16</v>
      </c>
      <c r="D53" s="13" t="str">
        <f>HYPERLINK("https://drive.google.com/open?id=1gZIMyidPiKFCBuxizDF72C2XNJrVo4rY","Link")</f>
        <v>Link</v>
      </c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x14ac:dyDescent="0.2">
      <c r="A54" s="1"/>
      <c r="B54" s="14"/>
      <c r="C54" s="15"/>
      <c r="D54" s="15"/>
      <c r="E54" s="15"/>
      <c r="F54" s="1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x14ac:dyDescent="0.2">
      <c r="A56" s="1"/>
      <c r="B56" s="3"/>
      <c r="C56" s="4"/>
      <c r="D56" s="4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x14ac:dyDescent="0.2">
      <c r="A57" s="1"/>
      <c r="B57" s="6"/>
      <c r="C57" s="7" t="s">
        <v>6</v>
      </c>
      <c r="D57" s="47" t="s">
        <v>243</v>
      </c>
      <c r="E57" s="56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x14ac:dyDescent="0.2">
      <c r="A58" s="1"/>
      <c r="B58" s="6"/>
      <c r="C58" s="9"/>
      <c r="D58" s="48"/>
      <c r="E58" s="56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x14ac:dyDescent="0.2">
      <c r="A59" s="1"/>
      <c r="B59" s="6"/>
      <c r="C59" s="9" t="s">
        <v>10</v>
      </c>
      <c r="D59" s="55" t="s">
        <v>244</v>
      </c>
      <c r="E59" s="56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x14ac:dyDescent="0.2">
      <c r="A60" s="1"/>
      <c r="B60" s="6"/>
      <c r="C60" s="1"/>
      <c r="D60" s="48"/>
      <c r="E60" s="56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x14ac:dyDescent="0.2">
      <c r="A61" s="1"/>
      <c r="B61" s="6"/>
      <c r="C61" s="9" t="s">
        <v>14</v>
      </c>
      <c r="D61" s="1" t="s">
        <v>248</v>
      </c>
      <c r="E61" s="56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x14ac:dyDescent="0.2">
      <c r="A62" s="1"/>
      <c r="B62" s="6"/>
      <c r="C62" s="9"/>
      <c r="D62" s="1"/>
      <c r="E62" s="56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x14ac:dyDescent="0.2">
      <c r="A63" s="1"/>
      <c r="B63" s="6"/>
      <c r="C63" s="9" t="s">
        <v>16</v>
      </c>
      <c r="D63" s="13" t="str">
        <f>HYPERLINK("https://drive.google.com/open?id=1dcwOqMkVeKfIcPnA7yg7q_ihoM99FAPC","Link")</f>
        <v>Link</v>
      </c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x14ac:dyDescent="0.2">
      <c r="A64" s="1"/>
      <c r="B64" s="14"/>
      <c r="C64" s="15"/>
      <c r="D64" s="15"/>
      <c r="E64" s="15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x14ac:dyDescent="0.2">
      <c r="A66" s="1"/>
      <c r="B66" s="3"/>
      <c r="C66" s="4"/>
      <c r="D66" s="4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x14ac:dyDescent="0.2">
      <c r="A67" s="1"/>
      <c r="B67" s="6"/>
      <c r="C67" s="7" t="s">
        <v>6</v>
      </c>
      <c r="D67" s="47" t="s">
        <v>243</v>
      </c>
      <c r="E67" s="56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x14ac:dyDescent="0.2">
      <c r="A68" s="1"/>
      <c r="B68" s="6"/>
      <c r="C68" s="9"/>
      <c r="D68" s="48"/>
      <c r="E68" s="56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43" customFormat="1" ht="14.25" x14ac:dyDescent="0.2">
      <c r="A69" s="45"/>
      <c r="B69" s="6"/>
      <c r="C69" s="9"/>
      <c r="E69" s="56"/>
      <c r="F69" s="59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 spans="1:24" ht="14.25" x14ac:dyDescent="0.2">
      <c r="A70" s="1"/>
      <c r="B70" s="6"/>
      <c r="C70" s="9" t="s">
        <v>10</v>
      </c>
      <c r="D70" s="55" t="s">
        <v>244</v>
      </c>
      <c r="E70" s="56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x14ac:dyDescent="0.2">
      <c r="A71" s="1"/>
      <c r="B71" s="6"/>
      <c r="C71" s="1"/>
      <c r="D71" s="48"/>
      <c r="E71" s="56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x14ac:dyDescent="0.2">
      <c r="A72" s="1"/>
      <c r="B72" s="6"/>
      <c r="C72" s="9" t="s">
        <v>14</v>
      </c>
      <c r="D72" s="1" t="s">
        <v>249</v>
      </c>
      <c r="E72" s="5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x14ac:dyDescent="0.2">
      <c r="A73" s="1"/>
      <c r="B73" s="6"/>
      <c r="C73" s="9"/>
      <c r="D73" s="1"/>
      <c r="E73" s="5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x14ac:dyDescent="0.2">
      <c r="A74" s="1"/>
      <c r="B74" s="6"/>
      <c r="C74" s="9" t="s">
        <v>16</v>
      </c>
      <c r="D74" s="13" t="str">
        <f>HYPERLINK("https://drive.google.com/open?id=1xIzvfZfgCZg7KjqqlopKSgC0h-Oej1Bm","Link")</f>
        <v>Link</v>
      </c>
      <c r="E74" s="5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x14ac:dyDescent="0.2">
      <c r="A75" s="1"/>
      <c r="B75" s="14"/>
      <c r="C75" s="15"/>
      <c r="D75" s="15"/>
      <c r="E75" s="15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x14ac:dyDescent="0.2">
      <c r="A77" s="1"/>
      <c r="B77" s="3"/>
      <c r="C77" s="4"/>
      <c r="D77" s="4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x14ac:dyDescent="0.2">
      <c r="A78" s="1"/>
      <c r="B78" s="6"/>
      <c r="C78" s="7" t="s">
        <v>6</v>
      </c>
      <c r="D78" s="47" t="s">
        <v>243</v>
      </c>
      <c r="E78" s="56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x14ac:dyDescent="0.2">
      <c r="A79" s="1"/>
      <c r="B79" s="6"/>
      <c r="C79" s="9"/>
      <c r="D79" s="48"/>
      <c r="E79" s="56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43" customFormat="1" ht="14.25" x14ac:dyDescent="0.2">
      <c r="A80" s="45"/>
      <c r="B80" s="6"/>
      <c r="C80" s="9"/>
      <c r="E80" s="56"/>
      <c r="F80" s="59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</row>
    <row r="81" spans="1:24" ht="14.25" x14ac:dyDescent="0.2">
      <c r="A81" s="1"/>
      <c r="B81" s="6"/>
      <c r="C81" s="9" t="s">
        <v>10</v>
      </c>
      <c r="D81" s="55" t="s">
        <v>244</v>
      </c>
      <c r="E81" s="56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x14ac:dyDescent="0.2">
      <c r="A82" s="1"/>
      <c r="B82" s="6"/>
      <c r="C82" s="1"/>
      <c r="D82" s="48"/>
      <c r="E82" s="56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x14ac:dyDescent="0.2">
      <c r="A83" s="1"/>
      <c r="B83" s="6"/>
      <c r="C83" s="9" t="s">
        <v>14</v>
      </c>
      <c r="D83" s="1" t="s">
        <v>250</v>
      </c>
      <c r="E83" s="56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x14ac:dyDescent="0.2">
      <c r="A84" s="1"/>
      <c r="B84" s="6"/>
      <c r="C84" s="9"/>
      <c r="D84" s="1"/>
      <c r="E84" s="56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x14ac:dyDescent="0.2">
      <c r="A85" s="1"/>
      <c r="B85" s="6"/>
      <c r="C85" s="9" t="s">
        <v>16</v>
      </c>
      <c r="D85" s="13" t="str">
        <f>HYPERLINK("https://drive.google.com/open?id=13SLvOZXV0vzrlLObbkQJHafdM3-ns8cB","Link")</f>
        <v>Link</v>
      </c>
      <c r="E85" s="56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x14ac:dyDescent="0.2">
      <c r="A86" s="1"/>
      <c r="B86" s="14"/>
      <c r="C86" s="15"/>
      <c r="D86" s="15"/>
      <c r="E86" s="15"/>
      <c r="F86" s="1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x14ac:dyDescent="0.2">
      <c r="A88" s="1"/>
      <c r="B88" s="3"/>
      <c r="C88" s="4"/>
      <c r="D88" s="4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8.5" x14ac:dyDescent="0.2">
      <c r="A89" s="1"/>
      <c r="B89" s="6"/>
      <c r="C89" s="9" t="s">
        <v>6</v>
      </c>
      <c r="D89" s="10" t="s">
        <v>251</v>
      </c>
      <c r="E89" s="56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x14ac:dyDescent="0.2">
      <c r="A90" s="1"/>
      <c r="B90" s="6"/>
      <c r="C90" s="1"/>
      <c r="D90" s="1"/>
      <c r="E90" s="56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28.5" x14ac:dyDescent="0.2">
      <c r="A91" s="1"/>
      <c r="B91" s="6"/>
      <c r="C91" s="9" t="s">
        <v>10</v>
      </c>
      <c r="D91" s="10" t="s">
        <v>252</v>
      </c>
      <c r="E91" s="56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x14ac:dyDescent="0.2">
      <c r="A92" s="1"/>
      <c r="B92" s="6"/>
      <c r="C92" s="1"/>
      <c r="D92" s="17"/>
      <c r="E92" s="56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x14ac:dyDescent="0.2">
      <c r="A93" s="1"/>
      <c r="B93" s="6"/>
      <c r="C93" s="9" t="s">
        <v>14</v>
      </c>
      <c r="D93" s="1" t="s">
        <v>253</v>
      </c>
      <c r="E93" s="56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x14ac:dyDescent="0.2">
      <c r="A94" s="1"/>
      <c r="B94" s="6"/>
      <c r="C94" s="9"/>
      <c r="D94" s="1"/>
      <c r="E94" s="56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x14ac:dyDescent="0.2">
      <c r="A95" s="1"/>
      <c r="B95" s="6"/>
      <c r="C95" s="9" t="s">
        <v>16</v>
      </c>
      <c r="D95" s="13" t="str">
        <f>HYPERLINK("http://revistas.umch.edu.pe/EducaUMCH/issue/view/4","Link")</f>
        <v>Link</v>
      </c>
      <c r="E95" s="56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x14ac:dyDescent="0.2">
      <c r="A96" s="1"/>
      <c r="B96" s="14"/>
      <c r="C96" s="15"/>
      <c r="D96" s="15"/>
      <c r="E96" s="15"/>
      <c r="F96" s="1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x14ac:dyDescent="0.2">
      <c r="A98" s="1"/>
      <c r="B98" s="3"/>
      <c r="C98" s="4"/>
      <c r="D98" s="4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x14ac:dyDescent="0.2">
      <c r="A99" s="1"/>
      <c r="B99" s="6"/>
      <c r="C99" s="7" t="s">
        <v>6</v>
      </c>
      <c r="D99" s="1" t="s">
        <v>254</v>
      </c>
      <c r="E99" s="56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x14ac:dyDescent="0.2">
      <c r="A100" s="1"/>
      <c r="B100" s="6"/>
      <c r="C100" s="9"/>
      <c r="D100" s="10"/>
      <c r="E100" s="56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x14ac:dyDescent="0.2">
      <c r="A101" s="1"/>
      <c r="B101" s="6"/>
      <c r="C101" s="9" t="s">
        <v>10</v>
      </c>
      <c r="D101" s="47" t="s">
        <v>255</v>
      </c>
      <c r="E101" s="56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x14ac:dyDescent="0.2">
      <c r="A102" s="1"/>
      <c r="B102" s="6"/>
      <c r="C102" s="1"/>
      <c r="D102" s="48"/>
      <c r="E102" s="56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x14ac:dyDescent="0.2">
      <c r="A103" s="1"/>
      <c r="B103" s="6"/>
      <c r="C103" s="9"/>
      <c r="D103" s="1"/>
      <c r="E103" s="56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x14ac:dyDescent="0.2">
      <c r="A104" s="1"/>
      <c r="B104" s="6"/>
      <c r="C104" s="9" t="s">
        <v>14</v>
      </c>
      <c r="D104" s="1" t="s">
        <v>256</v>
      </c>
      <c r="E104" s="56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x14ac:dyDescent="0.2">
      <c r="A105" s="1"/>
      <c r="B105" s="6"/>
      <c r="C105" s="9"/>
      <c r="D105" s="1"/>
      <c r="E105" s="56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x14ac:dyDescent="0.2">
      <c r="A106" s="1"/>
      <c r="B106" s="6"/>
      <c r="C106" s="9" t="s">
        <v>16</v>
      </c>
      <c r="D106" s="13" t="str">
        <f>HYPERLINK("https://drive.google.com/open?id=1xHHXN1FzTzTlOk4FIMe0Yx-NLEo7E6AT","Link")</f>
        <v>Link</v>
      </c>
      <c r="E106" s="56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x14ac:dyDescent="0.2">
      <c r="A107" s="1"/>
      <c r="B107" s="14"/>
      <c r="C107" s="15"/>
      <c r="D107" s="15"/>
      <c r="E107" s="15"/>
      <c r="F107" s="1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x14ac:dyDescent="0.2">
      <c r="A109" s="1"/>
      <c r="B109" s="3"/>
      <c r="C109" s="4"/>
      <c r="D109" s="4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x14ac:dyDescent="0.2">
      <c r="A110" s="1"/>
      <c r="B110" s="6"/>
      <c r="C110" s="7" t="s">
        <v>6</v>
      </c>
      <c r="D110" s="1" t="s">
        <v>254</v>
      </c>
      <c r="E110" s="56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x14ac:dyDescent="0.2">
      <c r="A111" s="1"/>
      <c r="B111" s="6"/>
      <c r="C111" s="9"/>
      <c r="D111" s="10"/>
      <c r="E111" s="56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x14ac:dyDescent="0.2">
      <c r="A112" s="1"/>
      <c r="B112" s="6"/>
      <c r="C112" s="9" t="s">
        <v>10</v>
      </c>
      <c r="D112" s="47" t="s">
        <v>255</v>
      </c>
      <c r="E112" s="56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x14ac:dyDescent="0.2">
      <c r="A113" s="1"/>
      <c r="B113" s="6"/>
      <c r="C113" s="1"/>
      <c r="D113" s="48"/>
      <c r="E113" s="56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x14ac:dyDescent="0.2">
      <c r="A114" s="1"/>
      <c r="B114" s="6"/>
      <c r="C114" s="9"/>
      <c r="D114" s="1"/>
      <c r="E114" s="56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x14ac:dyDescent="0.2">
      <c r="A115" s="1"/>
      <c r="B115" s="6"/>
      <c r="C115" s="9" t="s">
        <v>14</v>
      </c>
      <c r="D115" s="1" t="s">
        <v>257</v>
      </c>
      <c r="E115" s="56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x14ac:dyDescent="0.2">
      <c r="A116" s="1"/>
      <c r="B116" s="6"/>
      <c r="C116" s="9"/>
      <c r="D116" s="1"/>
      <c r="E116" s="56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x14ac:dyDescent="0.2">
      <c r="A117" s="1"/>
      <c r="B117" s="6"/>
      <c r="C117" s="9" t="s">
        <v>16</v>
      </c>
      <c r="D117" s="41" t="str">
        <f>HYPERLINK("https://drive.google.com/open?id=1rMTtV3afU_Ot86_nBmK2ymrp285p3_Sn","Link")</f>
        <v>Link</v>
      </c>
      <c r="E117" s="56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x14ac:dyDescent="0.2">
      <c r="A118" s="1"/>
      <c r="B118" s="14"/>
      <c r="C118" s="15"/>
      <c r="D118" s="15"/>
      <c r="E118" s="15"/>
      <c r="F118" s="1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x14ac:dyDescent="0.2"/>
    <row r="156" spans="1:24" ht="14.25" x14ac:dyDescent="0.2"/>
    <row r="157" spans="1:24" ht="14.25" x14ac:dyDescent="0.2"/>
    <row r="158" spans="1:24" ht="14.25" x14ac:dyDescent="0.2"/>
    <row r="159" spans="1:24" ht="14.25" x14ac:dyDescent="0.2"/>
    <row r="160" spans="1:24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9">
    <mergeCell ref="D112:D113"/>
    <mergeCell ref="D101:D102"/>
    <mergeCell ref="D78:D79"/>
    <mergeCell ref="D81:D82"/>
    <mergeCell ref="D49:D50"/>
    <mergeCell ref="D57:D58"/>
    <mergeCell ref="D59:D60"/>
    <mergeCell ref="D39:D40"/>
    <mergeCell ref="D37:D38"/>
    <mergeCell ref="D27:D28"/>
    <mergeCell ref="D29:D30"/>
    <mergeCell ref="D70:D71"/>
    <mergeCell ref="D67:D68"/>
    <mergeCell ref="D47:D48"/>
    <mergeCell ref="C2:E2"/>
    <mergeCell ref="C4:E4"/>
    <mergeCell ref="C3:E3"/>
    <mergeCell ref="C6:E6"/>
    <mergeCell ref="C5:E5"/>
  </mergeCells>
  <conditionalFormatting sqref="A6:B7 F6:Z7 C7:E7">
    <cfRule type="notContainsBlanks" dxfId="0" priority="1">
      <formula>LEN(TRIM(A6))&gt;0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9"/>
  <sheetViews>
    <sheetView topLeftCell="A31" zoomScale="60" zoomScaleNormal="60" workbookViewId="0">
      <selection activeCell="J62" sqref="J62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7.5" customWidth="1"/>
    <col min="4" max="4" width="40" customWidth="1"/>
    <col min="5" max="5" width="6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x14ac:dyDescent="0.2"/>
    <row r="2" spans="1:24" ht="21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21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21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4" ht="21.7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4" ht="21.75" customHeight="1" x14ac:dyDescent="0.2">
      <c r="A6" s="1"/>
      <c r="B6" s="1"/>
      <c r="C6" s="49" t="s">
        <v>4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4" x14ac:dyDescent="0.2">
      <c r="A9" s="1"/>
      <c r="B9" s="3"/>
      <c r="C9" s="4"/>
      <c r="D9" s="4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4" x14ac:dyDescent="0.2">
      <c r="A10" s="1"/>
      <c r="B10" s="6"/>
      <c r="C10" s="7" t="s">
        <v>6</v>
      </c>
      <c r="D10" s="1" t="s">
        <v>8</v>
      </c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6"/>
      <c r="C11" s="9"/>
      <c r="D11" s="10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6"/>
      <c r="C12" s="9" t="s">
        <v>10</v>
      </c>
      <c r="D12" s="1" t="s">
        <v>12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6"/>
      <c r="C13" s="1"/>
      <c r="D13" s="11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6"/>
      <c r="C14" s="9" t="s">
        <v>14</v>
      </c>
      <c r="D14" s="1" t="s">
        <v>18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43" customFormat="1" x14ac:dyDescent="0.2">
      <c r="A15" s="45"/>
      <c r="B15" s="6"/>
      <c r="C15" s="9"/>
      <c r="D15" s="45"/>
      <c r="E15" s="56"/>
      <c r="F15" s="5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">
      <c r="A16" s="1"/>
      <c r="B16" s="6"/>
      <c r="C16" s="9" t="s">
        <v>16</v>
      </c>
      <c r="D16" s="13" t="str">
        <f>HYPERLINK("https://muse.jhu.edu/issue/37111/print","Link")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6"/>
      <c r="C20" s="7" t="s">
        <v>6</v>
      </c>
      <c r="D20" s="1" t="s">
        <v>8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6"/>
      <c r="C21" s="9"/>
      <c r="D21" s="10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6"/>
      <c r="C22" s="9" t="s">
        <v>10</v>
      </c>
      <c r="D22" s="1" t="s">
        <v>12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6"/>
      <c r="C23" s="1"/>
      <c r="D23" s="1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6"/>
      <c r="C24" s="9" t="s">
        <v>14</v>
      </c>
      <c r="D24" s="1" t="s">
        <v>19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43" customFormat="1" x14ac:dyDescent="0.2">
      <c r="A25" s="45"/>
      <c r="B25" s="6"/>
      <c r="C25" s="9"/>
      <c r="D25" s="45"/>
      <c r="E25" s="56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x14ac:dyDescent="0.2">
      <c r="A26" s="1"/>
      <c r="B26" s="6"/>
      <c r="C26" s="9" t="s">
        <v>16</v>
      </c>
      <c r="D26" s="13" t="str">
        <f>HYPERLINK("https://muse.jhu.edu/issue/37787","Link")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3"/>
      <c r="C29" s="4"/>
      <c r="D29" s="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6"/>
      <c r="C30" s="7" t="s">
        <v>6</v>
      </c>
      <c r="D30" s="47" t="s">
        <v>23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6"/>
      <c r="C31" s="9"/>
      <c r="D31" s="48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43" customFormat="1" x14ac:dyDescent="0.2">
      <c r="A32" s="45"/>
      <c r="B32" s="6"/>
      <c r="C32" s="9"/>
      <c r="E32" s="56"/>
      <c r="F32" s="59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x14ac:dyDescent="0.2">
      <c r="A33" s="1"/>
      <c r="B33" s="6"/>
      <c r="C33" s="9" t="s">
        <v>10</v>
      </c>
      <c r="D33" s="47" t="s">
        <v>25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6"/>
      <c r="C34" s="1"/>
      <c r="D34" s="48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6"/>
      <c r="C35" s="9"/>
      <c r="D35" s="1"/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6"/>
      <c r="C36" s="9" t="s">
        <v>14</v>
      </c>
      <c r="D36" s="1" t="s">
        <v>28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43" customFormat="1" x14ac:dyDescent="0.2">
      <c r="A37" s="45"/>
      <c r="B37" s="6"/>
      <c r="C37" s="9"/>
      <c r="D37" s="45"/>
      <c r="E37" s="56"/>
      <c r="F37" s="59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</row>
    <row r="38" spans="1:24" x14ac:dyDescent="0.2">
      <c r="A38" s="1"/>
      <c r="B38" s="6"/>
      <c r="C38" s="9" t="s">
        <v>16</v>
      </c>
      <c r="D38" s="13" t="str">
        <f>HYPERLINK("http://revistas.upcomillas.es/index.php/pensamiento/issue/view/626","Link")</f>
        <v>Link</v>
      </c>
      <c r="E38" s="56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4"/>
      <c r="C39" s="15"/>
      <c r="D39" s="15"/>
      <c r="E39" s="15"/>
      <c r="F39" s="1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3"/>
      <c r="C41" s="4"/>
      <c r="D41" s="4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6"/>
      <c r="C42" s="9" t="s">
        <v>6</v>
      </c>
      <c r="D42" s="1" t="s">
        <v>30</v>
      </c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6"/>
      <c r="C43" s="1"/>
      <c r="D43" s="1"/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6"/>
      <c r="C44" s="9" t="s">
        <v>10</v>
      </c>
      <c r="D44" s="1" t="s">
        <v>31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6"/>
      <c r="C45" s="1"/>
      <c r="D45" s="11"/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6"/>
      <c r="C46" s="9" t="s">
        <v>14</v>
      </c>
      <c r="D46" s="1" t="s">
        <v>33</v>
      </c>
      <c r="E46" s="56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43" customFormat="1" x14ac:dyDescent="0.2">
      <c r="A47" s="45"/>
      <c r="B47" s="6"/>
      <c r="C47" s="9"/>
      <c r="D47" s="45"/>
      <c r="E47" s="56"/>
      <c r="F47" s="59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x14ac:dyDescent="0.2">
      <c r="A48" s="1"/>
      <c r="B48" s="6"/>
      <c r="C48" s="9" t="s">
        <v>16</v>
      </c>
      <c r="D48" s="13" t="str">
        <f>HYPERLINK("https://www.herder.de/thph/hefte/archiv/92-2017/4-2017/","Link")</f>
        <v>Link</v>
      </c>
      <c r="E48" s="56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4"/>
      <c r="C49" s="15"/>
      <c r="D49" s="15"/>
      <c r="E49" s="15"/>
      <c r="F49" s="1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3"/>
      <c r="C51" s="4"/>
      <c r="D51" s="4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6"/>
      <c r="C52" s="7" t="s">
        <v>6</v>
      </c>
      <c r="D52" s="47" t="s">
        <v>34</v>
      </c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6"/>
      <c r="C53" s="9"/>
      <c r="D53" s="48"/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6"/>
      <c r="C54" s="9"/>
      <c r="D54" s="1"/>
      <c r="E54" s="56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6"/>
      <c r="C55" s="9" t="s">
        <v>10</v>
      </c>
      <c r="D55" s="1" t="s">
        <v>36</v>
      </c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6"/>
      <c r="C56" s="1"/>
      <c r="D56" s="11"/>
      <c r="E56" s="56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6"/>
      <c r="C57" s="9" t="s">
        <v>14</v>
      </c>
      <c r="D57" s="1" t="s">
        <v>37</v>
      </c>
      <c r="E57" s="56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43" customFormat="1" x14ac:dyDescent="0.2">
      <c r="A58" s="45"/>
      <c r="B58" s="6"/>
      <c r="C58" s="9"/>
      <c r="D58" s="45"/>
      <c r="E58" s="56"/>
      <c r="F58" s="59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x14ac:dyDescent="0.2">
      <c r="A59" s="1"/>
      <c r="B59" s="6"/>
      <c r="C59" s="9" t="s">
        <v>16</v>
      </c>
      <c r="D59" s="13" t="str">
        <f>HYPERLINK("http://revistas.upcomillas.es/index.php/miscelaneacomillas/issue/view/631","Link")</f>
        <v>Link</v>
      </c>
      <c r="E59" s="56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4"/>
      <c r="C60" s="15"/>
      <c r="D60" s="15"/>
      <c r="E60" s="15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</sheetData>
  <mergeCells count="8">
    <mergeCell ref="D33:D34"/>
    <mergeCell ref="D30:D31"/>
    <mergeCell ref="D52:D53"/>
    <mergeCell ref="C3:E3"/>
    <mergeCell ref="C2:E2"/>
    <mergeCell ref="C4:E4"/>
    <mergeCell ref="C6:E6"/>
    <mergeCell ref="C5:E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6"/>
  <sheetViews>
    <sheetView topLeftCell="A151" zoomScale="60" zoomScaleNormal="60" workbookViewId="0">
      <selection activeCell="J123" sqref="J123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8.25" customWidth="1"/>
    <col min="4" max="4" width="32.5" customWidth="1"/>
    <col min="5" max="5" width="10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x14ac:dyDescent="0.2"/>
    <row r="2" spans="1:24" ht="21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1"/>
      <c r="B6" s="1"/>
      <c r="C6" s="49" t="s">
        <v>3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"/>
      <c r="B9" s="3"/>
      <c r="C9" s="4"/>
      <c r="D9" s="4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"/>
      <c r="B10" s="6"/>
      <c r="C10" s="7" t="s">
        <v>6</v>
      </c>
      <c r="D10" s="1" t="s">
        <v>7</v>
      </c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"/>
      <c r="B11" s="6"/>
      <c r="C11" s="9"/>
      <c r="D11" s="1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"/>
      <c r="B12" s="6"/>
      <c r="C12" s="9" t="s">
        <v>10</v>
      </c>
      <c r="D12" s="1" t="s">
        <v>11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6"/>
      <c r="C13" s="1"/>
      <c r="D13" s="1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"/>
      <c r="B14" s="6"/>
      <c r="C14" s="9" t="s">
        <v>14</v>
      </c>
      <c r="D14" s="1" t="s">
        <v>15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43" customFormat="1" x14ac:dyDescent="0.2">
      <c r="A15" s="45"/>
      <c r="B15" s="6"/>
      <c r="C15" s="9"/>
      <c r="D15" s="45"/>
      <c r="E15" s="56"/>
      <c r="F15" s="5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x14ac:dyDescent="0.2">
      <c r="A16" s="1"/>
      <c r="B16" s="6"/>
      <c r="C16" s="9" t="s">
        <v>16</v>
      </c>
      <c r="D16" s="12" t="str">
        <f>HYPERLINK("http://www.verbodivino.es/documentos/fichainformativadoc/4869/cristianismos_asiaticos_20180202.pdf","Link")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"/>
      <c r="B20" s="6"/>
      <c r="C20" s="7" t="s">
        <v>6</v>
      </c>
      <c r="D20" s="1" t="s">
        <v>7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6"/>
      <c r="C21" s="9"/>
      <c r="D21" s="1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6"/>
      <c r="C22" s="9" t="s">
        <v>10</v>
      </c>
      <c r="D22" s="1" t="s">
        <v>11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6"/>
      <c r="C23" s="1"/>
      <c r="D23" s="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6"/>
      <c r="C24" s="9" t="s">
        <v>14</v>
      </c>
      <c r="D24" s="1" t="s">
        <v>20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43" customFormat="1" x14ac:dyDescent="0.2">
      <c r="A25" s="45"/>
      <c r="B25" s="6"/>
      <c r="C25" s="9"/>
      <c r="D25" s="45"/>
      <c r="E25" s="56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x14ac:dyDescent="0.2">
      <c r="A26" s="1"/>
      <c r="B26" s="6"/>
      <c r="C26" s="9" t="s">
        <v>16</v>
      </c>
      <c r="D26" s="12" t="str">
        <f>HYPERLINK("http://www.verbodivino.es/documentos/fichainformativadoc/4870/seguridad_humana_y_orden_internacional.pdf","Link")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3"/>
      <c r="C29" s="4"/>
      <c r="D29" s="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6"/>
      <c r="C30" s="7" t="s">
        <v>6</v>
      </c>
      <c r="D30" s="1" t="s">
        <v>26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6"/>
      <c r="C31" s="9"/>
      <c r="D31" s="10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6"/>
      <c r="C32" s="9" t="s">
        <v>10</v>
      </c>
      <c r="D32" s="1" t="s">
        <v>27</v>
      </c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6"/>
      <c r="C33" s="1"/>
      <c r="D33" s="11"/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6"/>
      <c r="C34" s="9" t="s">
        <v>14</v>
      </c>
      <c r="D34" s="1" t="s">
        <v>29</v>
      </c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6"/>
      <c r="C35" s="9"/>
      <c r="D35" s="1"/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6"/>
      <c r="C36" s="9" t="s">
        <v>16</v>
      </c>
      <c r="D36" s="13" t="str">
        <f>HYPERLINK("https://www.cristianismeijusticia.net/sites/default/files/pdf/es206.pdf","Link")</f>
        <v>Link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4"/>
      <c r="C37" s="15"/>
      <c r="D37" s="15"/>
      <c r="E37" s="15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3"/>
      <c r="C39" s="4"/>
      <c r="D39" s="4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6"/>
      <c r="C40" s="7" t="s">
        <v>6</v>
      </c>
      <c r="D40" s="1" t="s">
        <v>26</v>
      </c>
      <c r="E40" s="56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6"/>
      <c r="C41" s="9"/>
      <c r="D41" s="10"/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6"/>
      <c r="C42" s="9" t="s">
        <v>10</v>
      </c>
      <c r="D42" s="1" t="s">
        <v>27</v>
      </c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6"/>
      <c r="C43" s="1"/>
      <c r="D43" s="11"/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6"/>
      <c r="C44" s="9" t="s">
        <v>14</v>
      </c>
      <c r="D44" s="1" t="s">
        <v>32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6"/>
      <c r="C45" s="9"/>
      <c r="D45" s="1"/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6"/>
      <c r="C46" s="9" t="s">
        <v>16</v>
      </c>
      <c r="D46" s="13" t="str">
        <f>HYPERLINK("https://www.cristianismeijusticia.net/sites/default/files/pdf/es207.pdf","Link")</f>
        <v>Link</v>
      </c>
      <c r="E46" s="56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4"/>
      <c r="C47" s="15"/>
      <c r="D47" s="15"/>
      <c r="E47" s="15"/>
      <c r="F47" s="1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3"/>
      <c r="C49" s="4"/>
      <c r="D49" s="4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6"/>
      <c r="C50" s="7" t="s">
        <v>6</v>
      </c>
      <c r="D50" s="1" t="s">
        <v>26</v>
      </c>
      <c r="E50" s="56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6"/>
      <c r="C51" s="9"/>
      <c r="D51" s="10"/>
      <c r="E51" s="56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6"/>
      <c r="C52" s="9" t="s">
        <v>10</v>
      </c>
      <c r="D52" s="1" t="s">
        <v>27</v>
      </c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6"/>
      <c r="C53" s="1"/>
      <c r="D53" s="11"/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6"/>
      <c r="C54" s="9" t="s">
        <v>14</v>
      </c>
      <c r="D54" s="1" t="s">
        <v>35</v>
      </c>
      <c r="E54" s="56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6"/>
      <c r="C55" s="9"/>
      <c r="D55" s="1"/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6"/>
      <c r="C56" s="9" t="s">
        <v>16</v>
      </c>
      <c r="D56" s="13" t="str">
        <f>HYPERLINK("https://www.cristianismeijusticia.net/sites/default/files/pdf/es208.pdf","Link")</f>
        <v>Link</v>
      </c>
      <c r="E56" s="56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4"/>
      <c r="C57" s="15"/>
      <c r="D57" s="15"/>
      <c r="E57" s="15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3"/>
      <c r="C59" s="4"/>
      <c r="D59" s="4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6"/>
      <c r="C60" s="7" t="s">
        <v>6</v>
      </c>
      <c r="D60" s="1" t="s">
        <v>38</v>
      </c>
      <c r="E60" s="56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6"/>
      <c r="C61" s="9"/>
      <c r="D61" s="10"/>
      <c r="E61" s="56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6"/>
      <c r="C62" s="9" t="s">
        <v>10</v>
      </c>
      <c r="D62" s="1" t="s">
        <v>39</v>
      </c>
      <c r="E62" s="56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6"/>
      <c r="C63" s="1"/>
      <c r="D63" s="11"/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6"/>
      <c r="C64" s="9" t="s">
        <v>14</v>
      </c>
      <c r="D64" s="1" t="s">
        <v>40</v>
      </c>
      <c r="E64" s="56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43" customFormat="1" x14ac:dyDescent="0.2">
      <c r="A65" s="45"/>
      <c r="B65" s="6"/>
      <c r="C65" s="9"/>
      <c r="D65" s="45"/>
      <c r="E65" s="56"/>
      <c r="F65" s="59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x14ac:dyDescent="0.2">
      <c r="A66" s="1"/>
      <c r="B66" s="6"/>
      <c r="C66" s="9" t="s">
        <v>16</v>
      </c>
      <c r="D66" s="13" t="str">
        <f>HYPERLINK("https://dialnet.unirioja.es/ejemplar/474200","link")</f>
        <v>link</v>
      </c>
      <c r="E66" s="56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4"/>
      <c r="C67" s="15"/>
      <c r="D67" s="15"/>
      <c r="E67" s="15"/>
      <c r="F67" s="1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3"/>
      <c r="C69" s="4"/>
      <c r="D69" s="4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6"/>
      <c r="C70" s="7" t="s">
        <v>6</v>
      </c>
      <c r="D70" s="1" t="s">
        <v>38</v>
      </c>
      <c r="E70" s="56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">
      <c r="A71" s="1"/>
      <c r="B71" s="6"/>
      <c r="C71" s="9"/>
      <c r="D71" s="10"/>
      <c r="E71" s="56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">
      <c r="A72" s="1"/>
      <c r="B72" s="6"/>
      <c r="C72" s="9" t="s">
        <v>10</v>
      </c>
      <c r="D72" s="1" t="s">
        <v>39</v>
      </c>
      <c r="E72" s="5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">
      <c r="A73" s="1"/>
      <c r="B73" s="6"/>
      <c r="C73" s="1"/>
      <c r="D73" s="11"/>
      <c r="E73" s="5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">
      <c r="A74" s="1"/>
      <c r="B74" s="6"/>
      <c r="C74" s="9" t="s">
        <v>14</v>
      </c>
      <c r="D74" s="1" t="s">
        <v>41</v>
      </c>
      <c r="E74" s="5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43" customFormat="1" x14ac:dyDescent="0.2">
      <c r="A75" s="45"/>
      <c r="B75" s="6"/>
      <c r="C75" s="9"/>
      <c r="D75" s="45"/>
      <c r="E75" s="56"/>
      <c r="F75" s="59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spans="1:24" x14ac:dyDescent="0.2">
      <c r="A76" s="1"/>
      <c r="B76" s="6"/>
      <c r="C76" s="9" t="s">
        <v>16</v>
      </c>
      <c r="D76" s="13" t="str">
        <f>HYPERLINK("https://dialnet.unirioja.es/ejemplar/466988","Link")</f>
        <v>Link</v>
      </c>
      <c r="E76" s="56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">
      <c r="A77" s="1"/>
      <c r="B77" s="14"/>
      <c r="C77" s="15"/>
      <c r="D77" s="15"/>
      <c r="E77" s="15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">
      <c r="A79" s="1"/>
      <c r="B79" s="3"/>
      <c r="C79" s="4"/>
      <c r="D79" s="4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">
      <c r="A80" s="1"/>
      <c r="B80" s="6"/>
      <c r="C80" s="7" t="s">
        <v>6</v>
      </c>
      <c r="D80" s="1" t="s">
        <v>38</v>
      </c>
      <c r="E80" s="56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1"/>
      <c r="B81" s="6"/>
      <c r="C81" s="9"/>
      <c r="D81" s="10"/>
      <c r="E81" s="56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1"/>
      <c r="B82" s="6"/>
      <c r="C82" s="9" t="s">
        <v>10</v>
      </c>
      <c r="D82" s="1" t="s">
        <v>39</v>
      </c>
      <c r="E82" s="56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">
      <c r="A83" s="1"/>
      <c r="B83" s="6"/>
      <c r="C83" s="1"/>
      <c r="D83" s="11"/>
      <c r="E83" s="56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1"/>
      <c r="B84" s="6"/>
      <c r="C84" s="9" t="s">
        <v>14</v>
      </c>
      <c r="D84" s="1" t="s">
        <v>42</v>
      </c>
      <c r="E84" s="56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43" customFormat="1" x14ac:dyDescent="0.2">
      <c r="A85" s="45"/>
      <c r="B85" s="6"/>
      <c r="C85" s="9"/>
      <c r="D85" s="45"/>
      <c r="E85" s="56"/>
      <c r="F85" s="59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</row>
    <row r="86" spans="1:24" x14ac:dyDescent="0.2">
      <c r="A86" s="1"/>
      <c r="B86" s="6"/>
      <c r="C86" s="9" t="s">
        <v>16</v>
      </c>
      <c r="D86" s="13" t="str">
        <f>HYPERLINK("https://dialnet.unirioja.es/ejemplar/473285","Link")</f>
        <v>Link</v>
      </c>
      <c r="E86" s="56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">
      <c r="A87" s="1"/>
      <c r="B87" s="14"/>
      <c r="C87" s="15"/>
      <c r="D87" s="15"/>
      <c r="E87" s="15"/>
      <c r="F87" s="1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">
      <c r="A89" s="1"/>
      <c r="B89" s="3"/>
      <c r="C89" s="4"/>
      <c r="D89" s="4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">
      <c r="A90" s="1"/>
      <c r="B90" s="6"/>
      <c r="C90" s="7" t="s">
        <v>6</v>
      </c>
      <c r="D90" s="1" t="s">
        <v>38</v>
      </c>
      <c r="E90" s="56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">
      <c r="A91" s="1"/>
      <c r="B91" s="6"/>
      <c r="C91" s="9"/>
      <c r="D91" s="10"/>
      <c r="E91" s="56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">
      <c r="A92" s="1"/>
      <c r="B92" s="6"/>
      <c r="C92" s="9" t="s">
        <v>10</v>
      </c>
      <c r="D92" s="1" t="s">
        <v>39</v>
      </c>
      <c r="E92" s="56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">
      <c r="A93" s="1"/>
      <c r="B93" s="6"/>
      <c r="C93" s="1"/>
      <c r="D93" s="11"/>
      <c r="E93" s="56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">
      <c r="A94" s="1"/>
      <c r="B94" s="6"/>
      <c r="C94" s="9" t="s">
        <v>14</v>
      </c>
      <c r="D94" s="1" t="s">
        <v>43</v>
      </c>
      <c r="E94" s="56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43" customFormat="1" x14ac:dyDescent="0.2">
      <c r="A95" s="45"/>
      <c r="B95" s="6"/>
      <c r="C95" s="9"/>
      <c r="D95" s="45"/>
      <c r="E95" s="56"/>
      <c r="F95" s="59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</row>
    <row r="96" spans="1:24" x14ac:dyDescent="0.2">
      <c r="A96" s="1"/>
      <c r="B96" s="6"/>
      <c r="C96" s="9" t="s">
        <v>16</v>
      </c>
      <c r="D96" s="13" t="str">
        <f>HYPERLINK("https://dialnet.unirioja.es/ejemplar/476899","Link")</f>
        <v>Link</v>
      </c>
      <c r="E96" s="56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">
      <c r="A97" s="1"/>
      <c r="B97" s="14"/>
      <c r="C97" s="15"/>
      <c r="D97" s="15"/>
      <c r="E97" s="15"/>
      <c r="F97" s="1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">
      <c r="A99" s="1"/>
      <c r="B99" s="3"/>
      <c r="C99" s="4"/>
      <c r="D99" s="4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">
      <c r="A100" s="1"/>
      <c r="B100" s="6"/>
      <c r="C100" s="7" t="s">
        <v>6</v>
      </c>
      <c r="D100" s="1" t="s">
        <v>38</v>
      </c>
      <c r="E100" s="56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">
      <c r="A101" s="1"/>
      <c r="B101" s="6"/>
      <c r="C101" s="9"/>
      <c r="D101" s="10"/>
      <c r="E101" s="56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">
      <c r="A102" s="1"/>
      <c r="B102" s="6"/>
      <c r="C102" s="9" t="s">
        <v>10</v>
      </c>
      <c r="D102" s="1" t="s">
        <v>39</v>
      </c>
      <c r="E102" s="56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">
      <c r="A103" s="1"/>
      <c r="B103" s="6"/>
      <c r="C103" s="1"/>
      <c r="D103" s="11"/>
      <c r="E103" s="56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1"/>
      <c r="B104" s="6"/>
      <c r="C104" s="9" t="s">
        <v>14</v>
      </c>
      <c r="D104" s="1" t="s">
        <v>44</v>
      </c>
      <c r="E104" s="56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43" customFormat="1" x14ac:dyDescent="0.2">
      <c r="A105" s="45"/>
      <c r="B105" s="6"/>
      <c r="C105" s="9"/>
      <c r="D105" s="45"/>
      <c r="E105" s="56"/>
      <c r="F105" s="59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</row>
    <row r="106" spans="1:24" x14ac:dyDescent="0.2">
      <c r="A106" s="1"/>
      <c r="B106" s="6"/>
      <c r="C106" s="9" t="s">
        <v>16</v>
      </c>
      <c r="D106" s="13" t="str">
        <f>HYPERLINK("https://dialnet.unirioja.es/ejemplar/486530","Link")</f>
        <v>Link</v>
      </c>
      <c r="E106" s="56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1"/>
      <c r="B107" s="14"/>
      <c r="C107" s="15"/>
      <c r="D107" s="15"/>
      <c r="E107" s="15"/>
      <c r="F107" s="1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1"/>
      <c r="B109" s="3"/>
      <c r="C109" s="4"/>
      <c r="D109" s="4"/>
      <c r="E109" s="4"/>
      <c r="F109" s="5"/>
      <c r="G109" s="1"/>
      <c r="H109" s="1"/>
      <c r="I109" s="1"/>
      <c r="J109" s="1"/>
      <c r="K109" s="5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">
      <c r="A110" s="1"/>
      <c r="B110" s="6"/>
      <c r="C110" s="7" t="s">
        <v>6</v>
      </c>
      <c r="D110" s="1" t="s">
        <v>45</v>
      </c>
      <c r="E110" s="56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">
      <c r="A111" s="1"/>
      <c r="B111" s="6"/>
      <c r="C111" s="9"/>
      <c r="D111" s="10"/>
      <c r="E111" s="56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">
      <c r="A112" s="1"/>
      <c r="B112" s="6"/>
      <c r="C112" s="9" t="s">
        <v>10</v>
      </c>
      <c r="D112" s="1" t="s">
        <v>46</v>
      </c>
      <c r="E112" s="56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">
      <c r="A113" s="1"/>
      <c r="B113" s="6"/>
      <c r="C113" s="1"/>
      <c r="D113" s="11"/>
      <c r="E113" s="56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">
      <c r="A114" s="1"/>
      <c r="B114" s="6"/>
      <c r="C114" s="9" t="s">
        <v>14</v>
      </c>
      <c r="D114" s="1" t="s">
        <v>47</v>
      </c>
      <c r="E114" s="56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">
      <c r="A115" s="1"/>
      <c r="B115" s="6"/>
      <c r="C115" s="9"/>
      <c r="D115" s="1"/>
      <c r="E115" s="56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">
      <c r="A116" s="1"/>
      <c r="B116" s="6"/>
      <c r="C116" s="9" t="s">
        <v>16</v>
      </c>
      <c r="D116" s="13" t="str">
        <f>HYPERLINK("http://www.isetjuan23.edu.pe/publicaciones/pastores/past33.pdf","Link")</f>
        <v>Link</v>
      </c>
      <c r="E116" s="56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">
      <c r="A117" s="1"/>
      <c r="B117" s="14"/>
      <c r="C117" s="15"/>
      <c r="D117" s="15"/>
      <c r="E117" s="15"/>
      <c r="F117" s="1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">
      <c r="A119" s="1"/>
      <c r="B119" s="3"/>
      <c r="C119" s="4"/>
      <c r="D119" s="4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28.5" x14ac:dyDescent="0.2">
      <c r="A120" s="1"/>
      <c r="B120" s="6"/>
      <c r="C120" s="9" t="s">
        <v>6</v>
      </c>
      <c r="D120" s="10" t="s">
        <v>48</v>
      </c>
      <c r="E120" s="56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">
      <c r="A121" s="1"/>
      <c r="B121" s="6"/>
      <c r="C121" s="1"/>
      <c r="D121" s="10"/>
      <c r="E121" s="56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">
      <c r="A122" s="1"/>
      <c r="B122" s="6"/>
      <c r="C122" s="9" t="s">
        <v>10</v>
      </c>
      <c r="D122" s="1" t="s">
        <v>49</v>
      </c>
      <c r="E122" s="56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">
      <c r="A123" s="1"/>
      <c r="B123" s="6"/>
      <c r="C123" s="1"/>
      <c r="D123" s="17"/>
      <c r="E123" s="56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">
      <c r="A124" s="1"/>
      <c r="B124" s="6"/>
      <c r="C124" s="9" t="s">
        <v>14</v>
      </c>
      <c r="D124" s="1" t="s">
        <v>50</v>
      </c>
      <c r="E124" s="56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s="43" customFormat="1" x14ac:dyDescent="0.2">
      <c r="A125" s="45"/>
      <c r="B125" s="6"/>
      <c r="C125" s="9"/>
      <c r="D125" s="45"/>
      <c r="E125" s="56"/>
      <c r="F125" s="59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 spans="1:24" x14ac:dyDescent="0.2">
      <c r="A126" s="1"/>
      <c r="B126" s="6"/>
      <c r="C126" s="9" t="s">
        <v>16</v>
      </c>
      <c r="D126" s="13" t="str">
        <f>HYPERLINK("https://dialnet.unirioja.es/ejemplar/475405","Link")</f>
        <v>Link</v>
      </c>
      <c r="E126" s="56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">
      <c r="A127" s="1"/>
      <c r="B127" s="14"/>
      <c r="C127" s="15"/>
      <c r="D127" s="15"/>
      <c r="E127" s="15"/>
      <c r="F127" s="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">
      <c r="A129" s="1"/>
      <c r="B129" s="3"/>
      <c r="C129" s="4"/>
      <c r="D129" s="4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8.5" x14ac:dyDescent="0.2">
      <c r="A130" s="1"/>
      <c r="B130" s="6"/>
      <c r="C130" s="9" t="s">
        <v>6</v>
      </c>
      <c r="D130" s="10" t="s">
        <v>48</v>
      </c>
      <c r="E130" s="56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">
      <c r="A131" s="1"/>
      <c r="B131" s="6"/>
      <c r="C131" s="1"/>
      <c r="D131" s="10"/>
      <c r="E131" s="56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">
      <c r="A132" s="1"/>
      <c r="B132" s="6"/>
      <c r="C132" s="9" t="s">
        <v>10</v>
      </c>
      <c r="D132" s="1" t="s">
        <v>49</v>
      </c>
      <c r="E132" s="56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">
      <c r="A133" s="1"/>
      <c r="B133" s="6"/>
      <c r="C133" s="1"/>
      <c r="D133" s="17"/>
      <c r="E133" s="56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">
      <c r="A134" s="1"/>
      <c r="B134" s="6"/>
      <c r="C134" s="9" t="s">
        <v>14</v>
      </c>
      <c r="D134" s="1" t="s">
        <v>51</v>
      </c>
      <c r="E134" s="56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s="43" customFormat="1" x14ac:dyDescent="0.2">
      <c r="A135" s="45"/>
      <c r="B135" s="6"/>
      <c r="C135" s="9"/>
      <c r="D135" s="45"/>
      <c r="E135" s="56"/>
      <c r="F135" s="59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</row>
    <row r="136" spans="1:24" x14ac:dyDescent="0.2">
      <c r="A136" s="1"/>
      <c r="B136" s="6"/>
      <c r="C136" s="9" t="s">
        <v>16</v>
      </c>
      <c r="D136" s="13" t="str">
        <f>HYPERLINK("https://dialnet.unirioja.es/ejemplar/472880","Link")</f>
        <v>Link</v>
      </c>
      <c r="E136" s="56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">
      <c r="A137" s="1"/>
      <c r="B137" s="14"/>
      <c r="C137" s="15"/>
      <c r="D137" s="15"/>
      <c r="E137" s="15"/>
      <c r="F137" s="1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">
      <c r="A139" s="1"/>
      <c r="B139" s="3"/>
      <c r="C139" s="4"/>
      <c r="D139" s="4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8.5" x14ac:dyDescent="0.2">
      <c r="A140" s="1"/>
      <c r="B140" s="6"/>
      <c r="C140" s="9" t="s">
        <v>6</v>
      </c>
      <c r="D140" s="10" t="s">
        <v>48</v>
      </c>
      <c r="E140" s="56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">
      <c r="A141" s="1"/>
      <c r="B141" s="6"/>
      <c r="C141" s="1"/>
      <c r="D141" s="1"/>
      <c r="E141" s="56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">
      <c r="A142" s="1"/>
      <c r="B142" s="6"/>
      <c r="C142" s="9" t="s">
        <v>10</v>
      </c>
      <c r="D142" s="1" t="s">
        <v>49</v>
      </c>
      <c r="E142" s="56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">
      <c r="A143" s="1"/>
      <c r="B143" s="6"/>
      <c r="C143" s="1"/>
      <c r="D143" s="17"/>
      <c r="E143" s="56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">
      <c r="A144" s="1"/>
      <c r="B144" s="6"/>
      <c r="C144" s="9" t="s">
        <v>14</v>
      </c>
      <c r="D144" s="1" t="s">
        <v>52</v>
      </c>
      <c r="E144" s="56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s="43" customFormat="1" x14ac:dyDescent="0.2">
      <c r="A145" s="45"/>
      <c r="B145" s="6"/>
      <c r="C145" s="9"/>
      <c r="D145" s="45"/>
      <c r="E145" s="56"/>
      <c r="F145" s="59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</row>
    <row r="146" spans="1:24" x14ac:dyDescent="0.2">
      <c r="A146" s="1"/>
      <c r="B146" s="6"/>
      <c r="C146" s="9" t="s">
        <v>16</v>
      </c>
      <c r="D146" s="13" t="str">
        <f>HYPERLINK("https://dialnet.unirioja.es/ejemplar/480064","Link")</f>
        <v>Link</v>
      </c>
      <c r="E146" s="56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">
      <c r="A147" s="1"/>
      <c r="B147" s="14"/>
      <c r="C147" s="15"/>
      <c r="D147" s="15"/>
      <c r="E147" s="15"/>
      <c r="F147" s="1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">
      <c r="A149" s="1"/>
      <c r="B149" s="3"/>
      <c r="C149" s="4"/>
      <c r="D149" s="4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28.5" x14ac:dyDescent="0.2">
      <c r="A150" s="1"/>
      <c r="B150" s="6"/>
      <c r="C150" s="9" t="s">
        <v>6</v>
      </c>
      <c r="D150" s="10" t="s">
        <v>48</v>
      </c>
      <c r="E150" s="56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">
      <c r="A151" s="1"/>
      <c r="B151" s="6"/>
      <c r="C151" s="1"/>
      <c r="D151" s="1"/>
      <c r="E151" s="56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">
      <c r="A152" s="1"/>
      <c r="B152" s="6"/>
      <c r="C152" s="9" t="s">
        <v>10</v>
      </c>
      <c r="D152" s="1" t="s">
        <v>49</v>
      </c>
      <c r="E152" s="56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">
      <c r="A153" s="1"/>
      <c r="B153" s="6"/>
      <c r="C153" s="1"/>
      <c r="D153" s="17"/>
      <c r="E153" s="56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">
      <c r="A154" s="1"/>
      <c r="B154" s="6"/>
      <c r="C154" s="9" t="s">
        <v>14</v>
      </c>
      <c r="D154" s="1" t="s">
        <v>53</v>
      </c>
      <c r="E154" s="56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s="43" customFormat="1" x14ac:dyDescent="0.2">
      <c r="A155" s="45"/>
      <c r="B155" s="6"/>
      <c r="C155" s="9"/>
      <c r="D155" s="45"/>
      <c r="E155" s="56"/>
      <c r="F155" s="59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 spans="1:24" x14ac:dyDescent="0.2">
      <c r="A156" s="1"/>
      <c r="B156" s="6"/>
      <c r="C156" s="9" t="s">
        <v>16</v>
      </c>
      <c r="D156" s="13" t="str">
        <f>HYPERLINK("https://dialnet.unirioja.es/ejemplar/485777","Link")</f>
        <v>Link</v>
      </c>
      <c r="E156" s="56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">
      <c r="A157" s="1"/>
      <c r="B157" s="14"/>
      <c r="C157" s="15"/>
      <c r="D157" s="15"/>
      <c r="E157" s="15"/>
      <c r="F157" s="1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">
      <c r="A159" s="1"/>
      <c r="B159" s="3"/>
      <c r="C159" s="4"/>
      <c r="D159" s="4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">
      <c r="A160" s="1"/>
      <c r="B160" s="6"/>
      <c r="C160" s="9" t="s">
        <v>6</v>
      </c>
      <c r="D160" s="1" t="s">
        <v>54</v>
      </c>
      <c r="E160" s="56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">
      <c r="A161" s="1"/>
      <c r="B161" s="6"/>
      <c r="C161" s="1"/>
      <c r="D161" s="1"/>
      <c r="E161" s="56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42.75" x14ac:dyDescent="0.2">
      <c r="A162" s="1"/>
      <c r="B162" s="6"/>
      <c r="C162" s="9" t="s">
        <v>10</v>
      </c>
      <c r="D162" s="10" t="s">
        <v>55</v>
      </c>
      <c r="E162" s="56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">
      <c r="A163" s="1"/>
      <c r="B163" s="6"/>
      <c r="C163" s="1"/>
      <c r="D163" s="17"/>
      <c r="E163" s="56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">
      <c r="A164" s="1"/>
      <c r="B164" s="6"/>
      <c r="C164" s="9" t="s">
        <v>14</v>
      </c>
      <c r="D164" s="1"/>
      <c r="E164" s="56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s="43" customFormat="1" x14ac:dyDescent="0.2">
      <c r="A165" s="45"/>
      <c r="B165" s="6"/>
      <c r="C165" s="9"/>
      <c r="D165" s="45"/>
      <c r="E165" s="56"/>
      <c r="F165" s="59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</row>
    <row r="166" spans="1:24" x14ac:dyDescent="0.2">
      <c r="A166" s="1"/>
      <c r="B166" s="6"/>
      <c r="C166" s="9" t="s">
        <v>56</v>
      </c>
      <c r="D166" s="13" t="str">
        <f>HYPERLINK("https://docs.google.com/spreadsheets/d/1PVlZ1koSn4a13Urw1r-kHIHLlu1LcuTtjL5882sgyzc/edit?usp=sharing","Link")</f>
        <v>Link</v>
      </c>
      <c r="E166" s="56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">
      <c r="A167" s="1"/>
      <c r="B167" s="14"/>
      <c r="C167" s="15"/>
      <c r="D167" s="15"/>
      <c r="E167" s="15"/>
      <c r="F167" s="1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</sheetData>
  <mergeCells count="5">
    <mergeCell ref="C3:E3"/>
    <mergeCell ref="C2:E2"/>
    <mergeCell ref="C4:E4"/>
    <mergeCell ref="C6:E6"/>
    <mergeCell ref="C5:E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9"/>
  <sheetViews>
    <sheetView topLeftCell="A349" zoomScale="60" zoomScaleNormal="60" workbookViewId="0">
      <selection activeCell="K285" sqref="K285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.625" customWidth="1"/>
    <col min="4" max="4" width="29.625" customWidth="1"/>
    <col min="5" max="5" width="10.3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4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.75" customHeight="1" x14ac:dyDescent="0.2">
      <c r="A5" s="1"/>
      <c r="B5" s="1"/>
      <c r="C5" s="49" t="s">
        <v>260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75" customHeight="1" x14ac:dyDescent="0.2">
      <c r="A6" s="1"/>
      <c r="B6" s="1"/>
      <c r="C6" s="49" t="s">
        <v>57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6"/>
      <c r="C9" s="7" t="s">
        <v>6</v>
      </c>
      <c r="D9" s="1" t="s">
        <v>58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9"/>
      <c r="D10" s="1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">
      <c r="A11" s="1"/>
      <c r="B11" s="6"/>
      <c r="C11" s="9" t="s">
        <v>10</v>
      </c>
      <c r="D11" s="1" t="s">
        <v>58</v>
      </c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3.25" customHeight="1" x14ac:dyDescent="0.2">
      <c r="A12" s="1"/>
      <c r="B12" s="6"/>
      <c r="C12" s="1"/>
      <c r="D12" s="1"/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">
      <c r="A13" s="1"/>
      <c r="B13" s="6"/>
      <c r="C13" s="1"/>
      <c r="D13" s="1"/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x14ac:dyDescent="0.2">
      <c r="A14" s="1"/>
      <c r="B14" s="6"/>
      <c r="C14" s="9" t="s">
        <v>14</v>
      </c>
      <c r="D14" s="1" t="s">
        <v>59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43" customFormat="1" ht="14.25" customHeight="1" x14ac:dyDescent="0.2">
      <c r="A15" s="45"/>
      <c r="B15" s="6"/>
      <c r="C15" s="9"/>
      <c r="D15" s="45"/>
      <c r="E15" s="56"/>
      <c r="F15" s="5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14.25" customHeight="1" x14ac:dyDescent="0.2">
      <c r="A16" s="1"/>
      <c r="B16" s="6"/>
      <c r="C16" s="9" t="s">
        <v>16</v>
      </c>
      <c r="D16" s="12" t="str">
        <f>HYPERLINK("https://drive.google.com/file/d/18Mn9u-kCesjLpVzrQ9F1usdm72LWTqzY/view?usp=sharing","Link")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4"/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7" t="s">
        <v>6</v>
      </c>
      <c r="D20" s="1" t="s">
        <v>58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/>
      <c r="D21" s="1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6"/>
      <c r="C22" s="9" t="s">
        <v>10</v>
      </c>
      <c r="D22" s="1" t="s">
        <v>58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6"/>
      <c r="C23" s="1"/>
      <c r="D23" s="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6"/>
      <c r="C24" s="1"/>
      <c r="D24" s="1"/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2">
      <c r="A25" s="1"/>
      <c r="B25" s="6"/>
      <c r="C25" s="9" t="s">
        <v>14</v>
      </c>
      <c r="D25" s="1" t="s">
        <v>64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43" customFormat="1" ht="14.25" customHeight="1" x14ac:dyDescent="0.2">
      <c r="A26" s="45"/>
      <c r="B26" s="6"/>
      <c r="C26" s="9"/>
      <c r="D26" s="45"/>
      <c r="E26" s="56"/>
      <c r="F26" s="59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14.25" customHeight="1" x14ac:dyDescent="0.2">
      <c r="A27" s="1"/>
      <c r="B27" s="6"/>
      <c r="C27" s="9" t="s">
        <v>16</v>
      </c>
      <c r="D27" s="18" t="s">
        <v>65</v>
      </c>
      <c r="E27" s="56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4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3"/>
      <c r="C30" s="4"/>
      <c r="D30" s="4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6"/>
      <c r="C31" s="7" t="s">
        <v>6</v>
      </c>
      <c r="D31" s="1" t="s">
        <v>58</v>
      </c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6"/>
      <c r="C32" s="9"/>
      <c r="D32" s="1"/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6"/>
      <c r="C33" s="9" t="s">
        <v>10</v>
      </c>
      <c r="D33" s="1" t="s">
        <v>58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6"/>
      <c r="C34" s="1"/>
      <c r="D34" s="1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6"/>
      <c r="C35" s="9" t="s">
        <v>14</v>
      </c>
      <c r="D35" s="1" t="s">
        <v>67</v>
      </c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43" customFormat="1" ht="14.25" customHeight="1" x14ac:dyDescent="0.2">
      <c r="A36" s="45"/>
      <c r="B36" s="6"/>
      <c r="C36" s="9"/>
      <c r="D36" s="45"/>
      <c r="E36" s="56"/>
      <c r="F36" s="59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4.25" customHeight="1" x14ac:dyDescent="0.2">
      <c r="A37" s="1"/>
      <c r="B37" s="6"/>
      <c r="C37" s="9" t="s">
        <v>16</v>
      </c>
      <c r="D37" s="12" t="str">
        <f>HYPERLINK("https://drive.google.com/file/d/1Vddq4-F1zwgudOm3tOfeAQ5dm6YLyOy5/view?usp=sharing","Link")</f>
        <v>Link</v>
      </c>
      <c r="E37" s="56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4"/>
      <c r="C38" s="15"/>
      <c r="D38" s="15"/>
      <c r="E38" s="15"/>
      <c r="F38" s="1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3"/>
      <c r="C40" s="4"/>
      <c r="D40" s="4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6"/>
      <c r="C41" s="7" t="s">
        <v>6</v>
      </c>
      <c r="D41" s="1" t="s">
        <v>58</v>
      </c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6"/>
      <c r="C42" s="9"/>
      <c r="D42" s="1"/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6"/>
      <c r="C43" s="9" t="s">
        <v>10</v>
      </c>
      <c r="D43" s="1" t="s">
        <v>58</v>
      </c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6"/>
      <c r="C44" s="1"/>
      <c r="D44" s="1"/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6"/>
      <c r="C45" s="9" t="s">
        <v>14</v>
      </c>
      <c r="D45" s="1" t="s">
        <v>68</v>
      </c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43" customFormat="1" ht="14.25" customHeight="1" x14ac:dyDescent="0.2">
      <c r="A46" s="45"/>
      <c r="B46" s="6"/>
      <c r="C46" s="9"/>
      <c r="D46" s="45"/>
      <c r="E46" s="56"/>
      <c r="F46" s="5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ht="14.25" customHeight="1" x14ac:dyDescent="0.2">
      <c r="A47" s="1"/>
      <c r="B47" s="6"/>
      <c r="C47" s="9" t="s">
        <v>16</v>
      </c>
      <c r="D47" s="12" t="str">
        <f>HYPERLINK("https://drive.google.com/file/d/1R9C1mp-K2w2qxerKyd7o81py-E7EI7rl/view?usp=sharing","Link")</f>
        <v>Link</v>
      </c>
      <c r="E47" s="56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4"/>
      <c r="C48" s="15"/>
      <c r="D48" s="15"/>
      <c r="E48" s="15"/>
      <c r="F48" s="1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3"/>
      <c r="C50" s="4"/>
      <c r="D50" s="4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6"/>
      <c r="C51" s="7" t="s">
        <v>6</v>
      </c>
      <c r="D51" s="1" t="s">
        <v>58</v>
      </c>
      <c r="E51" s="56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6"/>
      <c r="C52" s="9"/>
      <c r="D52" s="1"/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6"/>
      <c r="C53" s="9" t="s">
        <v>10</v>
      </c>
      <c r="D53" s="1" t="s">
        <v>58</v>
      </c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6"/>
      <c r="C54" s="1"/>
      <c r="D54" s="1"/>
      <c r="E54" s="56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6"/>
      <c r="C55" s="9" t="s">
        <v>14</v>
      </c>
      <c r="D55" s="1" t="s">
        <v>70</v>
      </c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43" customFormat="1" ht="14.25" customHeight="1" x14ac:dyDescent="0.2">
      <c r="A56" s="45"/>
      <c r="B56" s="6"/>
      <c r="C56" s="9"/>
      <c r="D56" s="45"/>
      <c r="E56" s="56"/>
      <c r="F56" s="59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ht="14.25" customHeight="1" x14ac:dyDescent="0.2">
      <c r="A57" s="1"/>
      <c r="B57" s="6"/>
      <c r="C57" s="9" t="s">
        <v>16</v>
      </c>
      <c r="D57" s="12" t="str">
        <f>HYPERLINK("https://drive.google.com/file/d/1peHFoF1Z-t0-nla7i3ZAgSi8MuzIKbz6/view?usp=sharing","Link")</f>
        <v>Link</v>
      </c>
      <c r="E57" s="56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4"/>
      <c r="C58" s="15"/>
      <c r="D58" s="15"/>
      <c r="E58" s="15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3"/>
      <c r="C60" s="4"/>
      <c r="D60" s="4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6"/>
      <c r="C61" s="7" t="s">
        <v>6</v>
      </c>
      <c r="D61" s="1" t="s">
        <v>58</v>
      </c>
      <c r="E61" s="56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6"/>
      <c r="C62" s="9"/>
      <c r="D62" s="1"/>
      <c r="E62" s="56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6"/>
      <c r="C63" s="9" t="s">
        <v>10</v>
      </c>
      <c r="D63" s="1" t="s">
        <v>58</v>
      </c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6"/>
      <c r="C64" s="1"/>
      <c r="D64" s="1"/>
      <c r="E64" s="56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6"/>
      <c r="C65" s="9" t="s">
        <v>14</v>
      </c>
      <c r="D65" s="1" t="s">
        <v>74</v>
      </c>
      <c r="E65" s="56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43" customFormat="1" ht="14.25" customHeight="1" x14ac:dyDescent="0.2">
      <c r="A66" s="45"/>
      <c r="B66" s="6"/>
      <c r="C66" s="9"/>
      <c r="D66" s="45"/>
      <c r="E66" s="56"/>
      <c r="F66" s="59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1:24" ht="14.25" customHeight="1" x14ac:dyDescent="0.2">
      <c r="A67" s="1"/>
      <c r="B67" s="6"/>
      <c r="C67" s="9" t="s">
        <v>16</v>
      </c>
      <c r="D67" s="12" t="str">
        <f>HYPERLINK("https://drive.google.com/file/d/1uvAAvOdEsu3pE-jc-CMC8DbL9TCWnP44/view?usp=sharing","Link")</f>
        <v>Link</v>
      </c>
      <c r="E67" s="56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4"/>
      <c r="C68" s="15"/>
      <c r="D68" s="15"/>
      <c r="E68" s="15"/>
      <c r="F68" s="1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3"/>
      <c r="C70" s="4"/>
      <c r="D70" s="4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6"/>
      <c r="C71" s="7" t="s">
        <v>6</v>
      </c>
      <c r="D71" s="1" t="s">
        <v>58</v>
      </c>
      <c r="E71" s="56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6"/>
      <c r="C72" s="9"/>
      <c r="D72" s="1"/>
      <c r="E72" s="5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6"/>
      <c r="C73" s="9" t="s">
        <v>10</v>
      </c>
      <c r="D73" s="1" t="s">
        <v>58</v>
      </c>
      <c r="E73" s="5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6"/>
      <c r="C74" s="1"/>
      <c r="D74" s="1"/>
      <c r="E74" s="5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6"/>
      <c r="C75" s="9" t="s">
        <v>14</v>
      </c>
      <c r="D75" s="1" t="s">
        <v>75</v>
      </c>
      <c r="E75" s="56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43" customFormat="1" ht="14.25" customHeight="1" x14ac:dyDescent="0.2">
      <c r="A76" s="45"/>
      <c r="B76" s="6"/>
      <c r="C76" s="9"/>
      <c r="D76" s="45"/>
      <c r="E76" s="56"/>
      <c r="F76" s="59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1:24" ht="14.25" customHeight="1" x14ac:dyDescent="0.2">
      <c r="A77" s="1"/>
      <c r="B77" s="6"/>
      <c r="C77" s="9" t="s">
        <v>16</v>
      </c>
      <c r="D77" s="12" t="str">
        <f>HYPERLINK("https://drive.google.com/file/d/1UuZcO0Lf29N39aUo1it-2iLk08GWprCs/view?usp=sharing","Link")</f>
        <v>Link</v>
      </c>
      <c r="E77" s="56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4"/>
      <c r="C78" s="15"/>
      <c r="D78" s="15"/>
      <c r="E78" s="15"/>
      <c r="F78" s="1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3"/>
      <c r="C80" s="4"/>
      <c r="D80" s="4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6"/>
      <c r="C81" s="7" t="s">
        <v>6</v>
      </c>
      <c r="D81" s="1" t="s">
        <v>58</v>
      </c>
      <c r="E81" s="56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6"/>
      <c r="C82" s="9"/>
      <c r="D82" s="1"/>
      <c r="E82" s="56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6"/>
      <c r="C83" s="9" t="s">
        <v>10</v>
      </c>
      <c r="D83" s="1" t="s">
        <v>58</v>
      </c>
      <c r="E83" s="56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6"/>
      <c r="C84" s="1"/>
      <c r="D84" s="1"/>
      <c r="E84" s="56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6"/>
      <c r="C85" s="9" t="s">
        <v>14</v>
      </c>
      <c r="D85" s="1" t="s">
        <v>76</v>
      </c>
      <c r="E85" s="56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6"/>
      <c r="D86" s="1"/>
      <c r="E86" s="56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6"/>
      <c r="C87" s="9" t="s">
        <v>16</v>
      </c>
      <c r="D87" s="12" t="str">
        <f>HYPERLINK("https://drive.google.com/file/d/1naYIKKE0cln-4PSqYLZTi_Sc6Hf_XZuU/view?usp=sharing","Link")</f>
        <v>Link</v>
      </c>
      <c r="E87" s="56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4"/>
      <c r="C88" s="15"/>
      <c r="D88" s="15"/>
      <c r="E88" s="15"/>
      <c r="F88" s="1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3"/>
      <c r="C90" s="4"/>
      <c r="D90" s="4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6"/>
      <c r="C91" s="7" t="s">
        <v>6</v>
      </c>
      <c r="D91" s="1" t="s">
        <v>58</v>
      </c>
      <c r="E91" s="56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6"/>
      <c r="C92" s="9"/>
      <c r="D92" s="1"/>
      <c r="E92" s="56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6"/>
      <c r="C93" s="9" t="s">
        <v>10</v>
      </c>
      <c r="D93" s="1" t="s">
        <v>58</v>
      </c>
      <c r="E93" s="56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6"/>
      <c r="C94" s="1"/>
      <c r="D94" s="1"/>
      <c r="E94" s="56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6"/>
      <c r="C95" s="9" t="s">
        <v>14</v>
      </c>
      <c r="D95" s="1" t="s">
        <v>77</v>
      </c>
      <c r="E95" s="56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s="43" customFormat="1" ht="14.25" customHeight="1" x14ac:dyDescent="0.2">
      <c r="A96" s="45"/>
      <c r="B96" s="6"/>
      <c r="C96" s="9"/>
      <c r="D96" s="45"/>
      <c r="E96" s="56"/>
      <c r="F96" s="59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</row>
    <row r="97" spans="1:24" ht="14.25" customHeight="1" x14ac:dyDescent="0.2">
      <c r="A97" s="1"/>
      <c r="B97" s="6"/>
      <c r="C97" s="9" t="s">
        <v>16</v>
      </c>
      <c r="D97" s="12" t="str">
        <f>HYPERLINK("https://drive.google.com/file/d/1FcQXXimtb-18-ZBpvdPbcdjIxsUFJE0f/view?usp=sharing","Link")</f>
        <v>Link</v>
      </c>
      <c r="E97" s="56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4"/>
      <c r="C98" s="15"/>
      <c r="D98" s="15"/>
      <c r="E98" s="15"/>
      <c r="F98" s="1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3"/>
      <c r="C100" s="4"/>
      <c r="D100" s="4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6"/>
      <c r="C101" s="7" t="s">
        <v>6</v>
      </c>
      <c r="D101" s="1" t="s">
        <v>58</v>
      </c>
      <c r="E101" s="56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6"/>
      <c r="C102" s="9"/>
      <c r="D102" s="1"/>
      <c r="E102" s="56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6"/>
      <c r="C103" s="9" t="s">
        <v>10</v>
      </c>
      <c r="D103" s="1" t="s">
        <v>58</v>
      </c>
      <c r="E103" s="56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6"/>
      <c r="C104" s="1"/>
      <c r="D104" s="1"/>
      <c r="E104" s="56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6"/>
      <c r="C105" s="9" t="s">
        <v>14</v>
      </c>
      <c r="D105" s="1" t="s">
        <v>82</v>
      </c>
      <c r="E105" s="56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s="43" customFormat="1" ht="14.25" customHeight="1" x14ac:dyDescent="0.2">
      <c r="A106" s="45"/>
      <c r="B106" s="6"/>
      <c r="C106" s="9"/>
      <c r="D106" s="45"/>
      <c r="E106" s="56"/>
      <c r="F106" s="59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</row>
    <row r="107" spans="1:24" ht="14.25" customHeight="1" x14ac:dyDescent="0.2">
      <c r="A107" s="1"/>
      <c r="B107" s="6"/>
      <c r="C107" s="9" t="s">
        <v>16</v>
      </c>
      <c r="D107" s="12" t="str">
        <f>HYPERLINK("https://drive.google.com/file/d/18-mTJ02MkJaN-M9xzy61UbuKBPPzLmei/view?usp=sharing","Link")</f>
        <v>Link</v>
      </c>
      <c r="E107" s="56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4"/>
      <c r="C108" s="15"/>
      <c r="D108" s="15"/>
      <c r="E108" s="15"/>
      <c r="F108" s="1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3"/>
      <c r="C110" s="4"/>
      <c r="D110" s="4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6"/>
      <c r="C111" s="7" t="s">
        <v>6</v>
      </c>
      <c r="D111" s="1" t="s">
        <v>58</v>
      </c>
      <c r="E111" s="56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6"/>
      <c r="C112" s="9"/>
      <c r="D112" s="1"/>
      <c r="E112" s="56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6"/>
      <c r="C113" s="9" t="s">
        <v>10</v>
      </c>
      <c r="D113" s="1" t="s">
        <v>58</v>
      </c>
      <c r="E113" s="56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6"/>
      <c r="C114" s="1"/>
      <c r="D114" s="1"/>
      <c r="E114" s="56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6"/>
      <c r="C115" s="9" t="s">
        <v>14</v>
      </c>
      <c r="D115" s="1" t="s">
        <v>85</v>
      </c>
      <c r="E115" s="56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s="43" customFormat="1" ht="14.25" customHeight="1" x14ac:dyDescent="0.2">
      <c r="A116" s="45"/>
      <c r="B116" s="6"/>
      <c r="C116" s="9"/>
      <c r="D116" s="45"/>
      <c r="E116" s="56"/>
      <c r="F116" s="59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</row>
    <row r="117" spans="1:24" ht="14.25" customHeight="1" x14ac:dyDescent="0.2">
      <c r="A117" s="1"/>
      <c r="B117" s="6"/>
      <c r="C117" s="9" t="s">
        <v>16</v>
      </c>
      <c r="D117" s="12" t="str">
        <f>HYPERLINK("https://drive.google.com/file/d/1VVWGqwhsoRB98OXX9oF7tBUWx4g6yb0q/view?usp=sharing","Link")</f>
        <v>Link</v>
      </c>
      <c r="E117" s="56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4"/>
      <c r="C118" s="15"/>
      <c r="D118" s="15"/>
      <c r="E118" s="15"/>
      <c r="F118" s="1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3"/>
      <c r="C120" s="4"/>
      <c r="D120" s="4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6"/>
      <c r="C121" s="7" t="s">
        <v>6</v>
      </c>
      <c r="D121" s="1" t="s">
        <v>58</v>
      </c>
      <c r="E121" s="56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6"/>
      <c r="C122" s="9"/>
      <c r="D122" s="1"/>
      <c r="E122" s="56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6"/>
      <c r="C123" s="9" t="s">
        <v>10</v>
      </c>
      <c r="D123" s="1" t="s">
        <v>58</v>
      </c>
      <c r="E123" s="56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6"/>
      <c r="C124" s="1"/>
      <c r="D124" s="1"/>
      <c r="E124" s="56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6"/>
      <c r="C125" s="9" t="s">
        <v>14</v>
      </c>
      <c r="D125" s="1" t="s">
        <v>88</v>
      </c>
      <c r="E125" s="56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s="43" customFormat="1" ht="14.25" customHeight="1" x14ac:dyDescent="0.2">
      <c r="A126" s="45"/>
      <c r="B126" s="6"/>
      <c r="C126" s="9"/>
      <c r="D126" s="45"/>
      <c r="E126" s="56"/>
      <c r="F126" s="59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</row>
    <row r="127" spans="1:24" ht="14.25" customHeight="1" x14ac:dyDescent="0.2">
      <c r="A127" s="1"/>
      <c r="B127" s="6"/>
      <c r="C127" s="9" t="s">
        <v>16</v>
      </c>
      <c r="D127" s="12" t="str">
        <f>HYPERLINK("https://drive.google.com/file/d/1HmtZ4EwcA3-9rgTttfIAlSvpGZCdEEjP/view?usp=sharing","Link")</f>
        <v>Link</v>
      </c>
      <c r="E127" s="56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4"/>
      <c r="C128" s="15"/>
      <c r="D128" s="15"/>
      <c r="E128" s="15"/>
      <c r="F128" s="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3"/>
      <c r="C130" s="4"/>
      <c r="D130" s="4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6"/>
      <c r="C131" s="7" t="s">
        <v>6</v>
      </c>
      <c r="D131" s="1" t="s">
        <v>58</v>
      </c>
      <c r="E131" s="56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6"/>
      <c r="C132" s="9"/>
      <c r="D132" s="1"/>
      <c r="E132" s="56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6"/>
      <c r="C133" s="9" t="s">
        <v>10</v>
      </c>
      <c r="D133" s="1" t="s">
        <v>58</v>
      </c>
      <c r="E133" s="56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6"/>
      <c r="C134" s="1"/>
      <c r="D134" s="1"/>
      <c r="E134" s="56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6"/>
      <c r="C135" s="9" t="s">
        <v>14</v>
      </c>
      <c r="D135" s="1" t="s">
        <v>90</v>
      </c>
      <c r="E135" s="56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s="43" customFormat="1" ht="14.25" customHeight="1" x14ac:dyDescent="0.2">
      <c r="A136" s="45"/>
      <c r="B136" s="6"/>
      <c r="C136" s="9"/>
      <c r="D136" s="45"/>
      <c r="E136" s="56"/>
      <c r="F136" s="59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</row>
    <row r="137" spans="1:24" ht="15" customHeight="1" x14ac:dyDescent="0.2">
      <c r="A137" s="1"/>
      <c r="B137" s="6"/>
      <c r="C137" s="9" t="s">
        <v>16</v>
      </c>
      <c r="D137" s="12" t="str">
        <f>HYPERLINK("https://drive.google.com/file/d/1BmJO11yP0fLPdPOqbI3ERC1bFJdOKMLE/view?usp=sharing","Link")</f>
        <v>Link</v>
      </c>
      <c r="E137" s="56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4"/>
      <c r="C138" s="15"/>
      <c r="D138" s="15"/>
      <c r="E138" s="15"/>
      <c r="F138" s="1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3"/>
      <c r="C140" s="4"/>
      <c r="D140" s="4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6"/>
      <c r="C141" s="7" t="s">
        <v>6</v>
      </c>
      <c r="D141" s="1" t="s">
        <v>58</v>
      </c>
      <c r="E141" s="56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6"/>
      <c r="C142" s="9"/>
      <c r="D142" s="1"/>
      <c r="E142" s="56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6"/>
      <c r="C143" s="9" t="s">
        <v>10</v>
      </c>
      <c r="D143" s="1" t="s">
        <v>58</v>
      </c>
      <c r="E143" s="56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6"/>
      <c r="C144" s="1"/>
      <c r="D144" s="1"/>
      <c r="E144" s="56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6"/>
      <c r="C145" s="9" t="s">
        <v>14</v>
      </c>
      <c r="D145" s="1" t="s">
        <v>92</v>
      </c>
      <c r="E145" s="56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s="43" customFormat="1" ht="14.25" customHeight="1" x14ac:dyDescent="0.2">
      <c r="A146" s="45"/>
      <c r="B146" s="6"/>
      <c r="C146" s="9"/>
      <c r="D146" s="45"/>
      <c r="E146" s="56"/>
      <c r="F146" s="59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</row>
    <row r="147" spans="1:24" ht="14.25" customHeight="1" x14ac:dyDescent="0.2">
      <c r="A147" s="1"/>
      <c r="B147" s="6"/>
      <c r="C147" s="9" t="s">
        <v>16</v>
      </c>
      <c r="D147" s="12" t="str">
        <f>HYPERLINK("https://drive.google.com/file/d/1dJTnidBy7pDtQyy6jxFO8OZ-7QknQLCN/view?usp=sharing","Link")</f>
        <v>Link</v>
      </c>
      <c r="E147" s="56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4"/>
      <c r="C148" s="15"/>
      <c r="D148" s="15"/>
      <c r="E148" s="15"/>
      <c r="F148" s="1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3"/>
      <c r="C150" s="4"/>
      <c r="D150" s="4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6"/>
      <c r="C151" s="7" t="s">
        <v>6</v>
      </c>
      <c r="D151" s="1" t="s">
        <v>58</v>
      </c>
      <c r="E151" s="56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6"/>
      <c r="C152" s="9"/>
      <c r="D152" s="1"/>
      <c r="E152" s="56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6"/>
      <c r="C153" s="9" t="s">
        <v>10</v>
      </c>
      <c r="D153" s="1" t="s">
        <v>58</v>
      </c>
      <c r="E153" s="56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6"/>
      <c r="C154" s="1"/>
      <c r="D154" s="1"/>
      <c r="E154" s="56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6"/>
      <c r="C155" s="9" t="s">
        <v>14</v>
      </c>
      <c r="D155" s="1" t="s">
        <v>94</v>
      </c>
      <c r="E155" s="56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s="43" customFormat="1" ht="14.25" customHeight="1" x14ac:dyDescent="0.2">
      <c r="A156" s="45"/>
      <c r="B156" s="6"/>
      <c r="C156" s="9"/>
      <c r="D156" s="45"/>
      <c r="E156" s="56"/>
      <c r="F156" s="59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</row>
    <row r="157" spans="1:24" ht="14.25" customHeight="1" x14ac:dyDescent="0.2">
      <c r="A157" s="1"/>
      <c r="B157" s="6"/>
      <c r="C157" s="9" t="s">
        <v>16</v>
      </c>
      <c r="D157" s="12" t="str">
        <f>HYPERLINK("https://drive.google.com/file/d/1XsSvNO47JBSFEtYmILzppeWIERH1ThAP/view?usp=sharing","Link")</f>
        <v>Link</v>
      </c>
      <c r="E157" s="56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4"/>
      <c r="C158" s="15"/>
      <c r="D158" s="15"/>
      <c r="E158" s="15"/>
      <c r="F158" s="1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3"/>
      <c r="C160" s="4"/>
      <c r="D160" s="4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6"/>
      <c r="C161" s="7" t="s">
        <v>6</v>
      </c>
      <c r="D161" s="1" t="s">
        <v>58</v>
      </c>
      <c r="E161" s="56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6"/>
      <c r="C162" s="9"/>
      <c r="D162" s="1"/>
      <c r="E162" s="56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6"/>
      <c r="C163" s="9" t="s">
        <v>10</v>
      </c>
      <c r="D163" s="1" t="s">
        <v>58</v>
      </c>
      <c r="E163" s="56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6"/>
      <c r="C164" s="1"/>
      <c r="D164" s="1"/>
      <c r="E164" s="56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6"/>
      <c r="C165" s="9" t="s">
        <v>14</v>
      </c>
      <c r="D165" s="1" t="s">
        <v>95</v>
      </c>
      <c r="E165" s="56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6"/>
      <c r="C166" s="9"/>
      <c r="D166" s="18"/>
      <c r="E166" s="56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6"/>
      <c r="C167" s="9" t="s">
        <v>16</v>
      </c>
      <c r="D167" s="12" t="str">
        <f>HYPERLINK("https://drive.google.com/file/d/1-8Yoipb-YJaUjMb4tb_yVZZV81H03OJf/view?usp=sharing","Link")</f>
        <v>Link</v>
      </c>
      <c r="E167" s="56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4"/>
      <c r="C168" s="15"/>
      <c r="D168" s="15"/>
      <c r="E168" s="15"/>
      <c r="F168" s="1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3"/>
      <c r="C170" s="4"/>
      <c r="D170" s="4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6"/>
      <c r="C171" s="7" t="s">
        <v>6</v>
      </c>
      <c r="D171" s="1" t="s">
        <v>58</v>
      </c>
      <c r="E171" s="56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6"/>
      <c r="C172" s="9"/>
      <c r="D172" s="1"/>
      <c r="E172" s="56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6"/>
      <c r="C173" s="9" t="s">
        <v>10</v>
      </c>
      <c r="D173" s="1" t="s">
        <v>58</v>
      </c>
      <c r="E173" s="56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6"/>
      <c r="C174" s="1"/>
      <c r="D174" s="1"/>
      <c r="E174" s="56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6"/>
      <c r="C175" s="9" t="s">
        <v>14</v>
      </c>
      <c r="D175" s="1" t="s">
        <v>96</v>
      </c>
      <c r="E175" s="56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6"/>
      <c r="C176" s="9"/>
      <c r="D176" s="18"/>
      <c r="E176" s="56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6"/>
      <c r="C177" s="9" t="s">
        <v>16</v>
      </c>
      <c r="D177" s="12" t="str">
        <f>HYPERLINK("https://drive.google.com/file/d/1vBaE0QRsj6vudYOGo8a3q2jVUt6Og3RO/view?usp=sharing","Link")</f>
        <v>Link</v>
      </c>
      <c r="E177" s="56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4"/>
      <c r="C178" s="15"/>
      <c r="D178" s="15"/>
      <c r="E178" s="15"/>
      <c r="F178" s="1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3"/>
      <c r="C180" s="4"/>
      <c r="D180" s="4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6"/>
      <c r="C181" s="7" t="s">
        <v>6</v>
      </c>
      <c r="D181" s="1" t="s">
        <v>58</v>
      </c>
      <c r="E181" s="56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6"/>
      <c r="C182" s="9"/>
      <c r="D182" s="1"/>
      <c r="E182" s="56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6"/>
      <c r="C183" s="9" t="s">
        <v>10</v>
      </c>
      <c r="D183" s="1" t="s">
        <v>58</v>
      </c>
      <c r="E183" s="56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6"/>
      <c r="C184" s="1"/>
      <c r="D184" s="1"/>
      <c r="E184" s="56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6"/>
      <c r="C185" s="9" t="s">
        <v>14</v>
      </c>
      <c r="D185" s="1" t="s">
        <v>97</v>
      </c>
      <c r="E185" s="56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6"/>
      <c r="C186" s="9"/>
      <c r="D186" s="18"/>
      <c r="E186" s="56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6"/>
      <c r="C187" s="9" t="s">
        <v>16</v>
      </c>
      <c r="D187" s="12" t="str">
        <f>HYPERLINK("https://drive.google.com/file/d/1L-n3iDAwHrstxUh5ET6oO7SnVS9zQHIh/view?usp=sharing","Link")</f>
        <v>Link</v>
      </c>
      <c r="E187" s="56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4"/>
      <c r="C188" s="15"/>
      <c r="D188" s="15"/>
      <c r="E188" s="15"/>
      <c r="F188" s="1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3"/>
      <c r="C190" s="4"/>
      <c r="D190" s="4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6"/>
      <c r="C191" s="7" t="s">
        <v>6</v>
      </c>
      <c r="D191" s="1" t="s">
        <v>58</v>
      </c>
      <c r="E191" s="56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6"/>
      <c r="C192" s="9"/>
      <c r="D192" s="1"/>
      <c r="E192" s="56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6"/>
      <c r="C193" s="9" t="s">
        <v>10</v>
      </c>
      <c r="D193" s="1" t="s">
        <v>58</v>
      </c>
      <c r="E193" s="56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6"/>
      <c r="C194" s="1"/>
      <c r="D194" s="1"/>
      <c r="E194" s="56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6"/>
      <c r="C195" s="9" t="s">
        <v>14</v>
      </c>
      <c r="D195" s="1" t="s">
        <v>98</v>
      </c>
      <c r="E195" s="56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s="43" customFormat="1" ht="14.25" customHeight="1" x14ac:dyDescent="0.2">
      <c r="A196" s="45"/>
      <c r="B196" s="6"/>
      <c r="C196" s="9"/>
      <c r="D196" s="45"/>
      <c r="E196" s="56"/>
      <c r="F196" s="59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</row>
    <row r="197" spans="1:24" ht="14.25" customHeight="1" x14ac:dyDescent="0.2">
      <c r="A197" s="1"/>
      <c r="B197" s="6"/>
      <c r="C197" s="9" t="s">
        <v>16</v>
      </c>
      <c r="D197" s="12" t="str">
        <f>HYPERLINK("https://drive.google.com/file/d/154MgPFvT7YN-V2y3kMdk7NixteVA3cxC/view?usp=sharing","Link")</f>
        <v>Link</v>
      </c>
      <c r="E197" s="56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4"/>
      <c r="C198" s="15"/>
      <c r="D198" s="15"/>
      <c r="E198" s="15"/>
      <c r="F198" s="1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3"/>
      <c r="C200" s="4"/>
      <c r="D200" s="4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6"/>
      <c r="C201" s="7" t="s">
        <v>6</v>
      </c>
      <c r="D201" s="1" t="s">
        <v>58</v>
      </c>
      <c r="E201" s="56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6"/>
      <c r="C202" s="9"/>
      <c r="D202" s="1"/>
      <c r="E202" s="56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6"/>
      <c r="C203" s="9" t="s">
        <v>10</v>
      </c>
      <c r="D203" s="1" t="s">
        <v>58</v>
      </c>
      <c r="E203" s="56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6"/>
      <c r="C204" s="1"/>
      <c r="D204" s="1"/>
      <c r="E204" s="56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6"/>
      <c r="C205" s="9" t="s">
        <v>14</v>
      </c>
      <c r="D205" s="1" t="s">
        <v>99</v>
      </c>
      <c r="E205" s="56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s="43" customFormat="1" ht="14.25" customHeight="1" x14ac:dyDescent="0.2">
      <c r="A206" s="45"/>
      <c r="B206" s="6"/>
      <c r="C206" s="9"/>
      <c r="D206" s="45"/>
      <c r="E206" s="56"/>
      <c r="F206" s="59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</row>
    <row r="207" spans="1:24" ht="14.25" customHeight="1" x14ac:dyDescent="0.2">
      <c r="A207" s="1"/>
      <c r="B207" s="6"/>
      <c r="C207" s="9" t="s">
        <v>16</v>
      </c>
      <c r="D207" s="12" t="str">
        <f>HYPERLINK("https://drive.google.com/file/d/16GPiVJxoqNTeFFCLh8rKJ_v28Rl8DbXT/view?usp=sharing","Link")</f>
        <v>Link</v>
      </c>
      <c r="E207" s="56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4"/>
      <c r="C208" s="15"/>
      <c r="D208" s="15"/>
      <c r="E208" s="15"/>
      <c r="F208" s="1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3"/>
      <c r="C210" s="4"/>
      <c r="D210" s="4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6"/>
      <c r="C211" s="7" t="s">
        <v>6</v>
      </c>
      <c r="D211" s="1" t="s">
        <v>58</v>
      </c>
      <c r="E211" s="56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6"/>
      <c r="C212" s="9"/>
      <c r="D212" s="1"/>
      <c r="E212" s="56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6"/>
      <c r="C213" s="9" t="s">
        <v>10</v>
      </c>
      <c r="D213" s="1" t="s">
        <v>58</v>
      </c>
      <c r="E213" s="56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6"/>
      <c r="C214" s="1"/>
      <c r="D214" s="1"/>
      <c r="E214" s="56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6"/>
      <c r="C215" s="9" t="s">
        <v>14</v>
      </c>
      <c r="D215" s="1" t="s">
        <v>100</v>
      </c>
      <c r="E215" s="56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s="43" customFormat="1" ht="14.25" customHeight="1" x14ac:dyDescent="0.2">
      <c r="A216" s="45"/>
      <c r="B216" s="6"/>
      <c r="C216" s="9"/>
      <c r="D216" s="45"/>
      <c r="E216" s="56"/>
      <c r="F216" s="59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</row>
    <row r="217" spans="1:24" ht="14.25" customHeight="1" x14ac:dyDescent="0.2">
      <c r="A217" s="1"/>
      <c r="B217" s="6"/>
      <c r="C217" s="9" t="s">
        <v>16</v>
      </c>
      <c r="D217" s="12" t="str">
        <f>HYPERLINK("https://drive.google.com/file/d/1K13Cd7GhxWV3eZhAMPGCKKJJ8-0-1jZP/view?usp=sharing","Link")</f>
        <v>Link</v>
      </c>
      <c r="E217" s="56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4"/>
      <c r="C218" s="15"/>
      <c r="D218" s="15"/>
      <c r="E218" s="15"/>
      <c r="F218" s="1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3"/>
      <c r="C220" s="4"/>
      <c r="D220" s="4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6"/>
      <c r="C221" s="7" t="s">
        <v>6</v>
      </c>
      <c r="D221" s="1" t="s">
        <v>58</v>
      </c>
      <c r="E221" s="56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6"/>
      <c r="C222" s="9"/>
      <c r="D222" s="1"/>
      <c r="E222" s="56"/>
      <c r="F222" s="8"/>
      <c r="G222" s="5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6"/>
      <c r="C223" s="9" t="s">
        <v>10</v>
      </c>
      <c r="D223" s="1" t="s">
        <v>58</v>
      </c>
      <c r="E223" s="56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6"/>
      <c r="C224" s="1"/>
      <c r="D224" s="1"/>
      <c r="E224" s="56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6"/>
      <c r="C225" s="9" t="s">
        <v>14</v>
      </c>
      <c r="D225" s="1" t="s">
        <v>101</v>
      </c>
      <c r="E225" s="56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s="43" customFormat="1" ht="14.25" customHeight="1" x14ac:dyDescent="0.2">
      <c r="A226" s="45"/>
      <c r="B226" s="6"/>
      <c r="C226" s="9"/>
      <c r="D226" s="45"/>
      <c r="E226" s="56"/>
      <c r="F226" s="59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</row>
    <row r="227" spans="1:24" ht="14.25" customHeight="1" x14ac:dyDescent="0.2">
      <c r="A227" s="1"/>
      <c r="B227" s="6"/>
      <c r="C227" s="9" t="s">
        <v>16</v>
      </c>
      <c r="D227" s="12" t="str">
        <f>HYPERLINK("https://drive.google.com/file/d/1KJcI6Ff3E2JbIU6PJm9Q95mB26BcczwQ/view?usp=sharing","Link")</f>
        <v>Link</v>
      </c>
      <c r="E227" s="56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4"/>
      <c r="C228" s="15"/>
      <c r="D228" s="15"/>
      <c r="E228" s="57"/>
      <c r="F228" s="1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3"/>
      <c r="C230" s="4"/>
      <c r="D230" s="4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6"/>
      <c r="C231" s="7" t="s">
        <v>6</v>
      </c>
      <c r="D231" s="1" t="s">
        <v>58</v>
      </c>
      <c r="E231" s="56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6"/>
      <c r="C232" s="9"/>
      <c r="D232" s="1"/>
      <c r="E232" s="56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6"/>
      <c r="C233" s="9" t="s">
        <v>10</v>
      </c>
      <c r="D233" s="1" t="s">
        <v>58</v>
      </c>
      <c r="E233" s="56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6"/>
      <c r="C234" s="1"/>
      <c r="D234" s="1"/>
      <c r="E234" s="56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6"/>
      <c r="C235" s="9" t="s">
        <v>14</v>
      </c>
      <c r="D235" s="1" t="s">
        <v>102</v>
      </c>
      <c r="E235" s="56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s="43" customFormat="1" ht="14.25" customHeight="1" x14ac:dyDescent="0.2">
      <c r="A236" s="45"/>
      <c r="B236" s="6"/>
      <c r="C236" s="9"/>
      <c r="D236" s="45"/>
      <c r="E236" s="56"/>
      <c r="F236" s="59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</row>
    <row r="237" spans="1:24" ht="14.25" customHeight="1" x14ac:dyDescent="0.2">
      <c r="A237" s="1"/>
      <c r="B237" s="6"/>
      <c r="C237" s="9" t="s">
        <v>16</v>
      </c>
      <c r="D237" s="12" t="str">
        <f>HYPERLINK("https://drive.google.com/file/d/1sojkptiMLoTdIW6PtNkL8stpX_89IatN/view?usp=sharing","Link")</f>
        <v>Link</v>
      </c>
      <c r="E237" s="56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">
      <c r="A238" s="1"/>
      <c r="B238" s="14"/>
      <c r="C238" s="15"/>
      <c r="D238" s="15"/>
      <c r="E238" s="15"/>
      <c r="F238" s="1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">
      <c r="A240" s="1"/>
      <c r="B240" s="3"/>
      <c r="C240" s="4"/>
      <c r="D240" s="4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">
      <c r="A241" s="1"/>
      <c r="B241" s="6"/>
      <c r="C241" s="7" t="s">
        <v>6</v>
      </c>
      <c r="D241" s="1" t="s">
        <v>103</v>
      </c>
      <c r="E241" s="56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">
      <c r="A242" s="1"/>
      <c r="B242" s="6"/>
      <c r="C242" s="9"/>
      <c r="D242" s="10"/>
      <c r="E242" s="56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">
      <c r="A243" s="1"/>
      <c r="B243" s="6"/>
      <c r="C243" s="9" t="s">
        <v>10</v>
      </c>
      <c r="D243" s="1" t="s">
        <v>104</v>
      </c>
      <c r="E243" s="56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">
      <c r="A244" s="1"/>
      <c r="B244" s="6"/>
      <c r="C244" s="1"/>
      <c r="D244" s="11"/>
      <c r="E244" s="56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">
      <c r="A245" s="1"/>
      <c r="B245" s="6"/>
      <c r="C245" s="9" t="s">
        <v>14</v>
      </c>
      <c r="D245" s="1" t="s">
        <v>105</v>
      </c>
      <c r="E245" s="56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">
      <c r="A246" s="1"/>
      <c r="B246" s="14"/>
      <c r="C246" s="15"/>
      <c r="D246" s="15"/>
      <c r="E246" s="15"/>
      <c r="F246" s="1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">
      <c r="A248" s="1"/>
      <c r="B248" s="3"/>
      <c r="C248" s="4"/>
      <c r="D248" s="4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">
      <c r="A249" s="1"/>
      <c r="B249" s="6"/>
      <c r="C249" s="7" t="s">
        <v>6</v>
      </c>
      <c r="D249" s="1" t="s">
        <v>103</v>
      </c>
      <c r="E249" s="56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">
      <c r="A250" s="1"/>
      <c r="B250" s="6"/>
      <c r="C250" s="9"/>
      <c r="D250" s="10"/>
      <c r="E250" s="56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">
      <c r="A251" s="1"/>
      <c r="B251" s="6"/>
      <c r="C251" s="9" t="s">
        <v>10</v>
      </c>
      <c r="D251" s="1" t="s">
        <v>104</v>
      </c>
      <c r="E251" s="56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">
      <c r="A252" s="1"/>
      <c r="B252" s="6"/>
      <c r="C252" s="1"/>
      <c r="D252" s="11"/>
      <c r="E252" s="56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">
      <c r="A253" s="1"/>
      <c r="B253" s="6"/>
      <c r="C253" s="9" t="s">
        <v>14</v>
      </c>
      <c r="D253" s="1" t="s">
        <v>106</v>
      </c>
      <c r="E253" s="56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">
      <c r="A254" s="1"/>
      <c r="B254" s="14"/>
      <c r="C254" s="15"/>
      <c r="D254" s="15"/>
      <c r="E254" s="15"/>
      <c r="F254" s="1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">
      <c r="A256" s="1"/>
      <c r="B256" s="3"/>
      <c r="C256" s="4"/>
      <c r="D256" s="4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">
      <c r="A257" s="1"/>
      <c r="B257" s="6"/>
      <c r="C257" s="7" t="s">
        <v>6</v>
      </c>
      <c r="D257" s="1" t="s">
        <v>103</v>
      </c>
      <c r="E257" s="56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">
      <c r="A258" s="1"/>
      <c r="B258" s="6"/>
      <c r="C258" s="9"/>
      <c r="D258" s="10"/>
      <c r="E258" s="56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">
      <c r="A259" s="1"/>
      <c r="B259" s="6"/>
      <c r="C259" s="9" t="s">
        <v>10</v>
      </c>
      <c r="D259" s="1" t="s">
        <v>104</v>
      </c>
      <c r="E259" s="56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 x14ac:dyDescent="0.2">
      <c r="A260" s="1"/>
      <c r="B260" s="6"/>
      <c r="C260" s="1"/>
      <c r="D260" s="11"/>
      <c r="E260" s="56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 x14ac:dyDescent="0.2">
      <c r="A261" s="1"/>
      <c r="B261" s="6"/>
      <c r="C261" s="9" t="s">
        <v>14</v>
      </c>
      <c r="D261" s="1" t="s">
        <v>107</v>
      </c>
      <c r="E261" s="56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 x14ac:dyDescent="0.2">
      <c r="A262" s="1"/>
      <c r="B262" s="14"/>
      <c r="C262" s="57"/>
      <c r="D262" s="15"/>
      <c r="E262" s="15"/>
      <c r="F262" s="1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 x14ac:dyDescent="0.2">
      <c r="A264" s="1"/>
      <c r="B264" s="3"/>
      <c r="C264" s="4"/>
      <c r="D264" s="4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 x14ac:dyDescent="0.2">
      <c r="A265" s="1"/>
      <c r="B265" s="6"/>
      <c r="C265" s="7" t="s">
        <v>6</v>
      </c>
      <c r="D265" s="1" t="s">
        <v>103</v>
      </c>
      <c r="E265" s="56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 x14ac:dyDescent="0.2">
      <c r="A266" s="1"/>
      <c r="B266" s="6"/>
      <c r="C266" s="9"/>
      <c r="D266" s="10"/>
      <c r="E266" s="56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 x14ac:dyDescent="0.2">
      <c r="A267" s="1"/>
      <c r="B267" s="6"/>
      <c r="C267" s="9" t="s">
        <v>10</v>
      </c>
      <c r="D267" s="1" t="s">
        <v>104</v>
      </c>
      <c r="E267" s="56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 x14ac:dyDescent="0.2">
      <c r="A268" s="1"/>
      <c r="B268" s="6"/>
      <c r="C268" s="1"/>
      <c r="D268" s="11"/>
      <c r="E268" s="56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 x14ac:dyDescent="0.2">
      <c r="A269" s="1"/>
      <c r="B269" s="6"/>
      <c r="C269" s="9" t="s">
        <v>14</v>
      </c>
      <c r="D269" s="1" t="s">
        <v>108</v>
      </c>
      <c r="E269" s="56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 x14ac:dyDescent="0.2">
      <c r="A270" s="1"/>
      <c r="B270" s="14"/>
      <c r="C270" s="15"/>
      <c r="D270" s="15"/>
      <c r="E270" s="15"/>
      <c r="F270" s="1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 x14ac:dyDescent="0.2">
      <c r="A272" s="1"/>
      <c r="B272" s="3"/>
      <c r="C272" s="4"/>
      <c r="D272" s="4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 x14ac:dyDescent="0.2">
      <c r="A273" s="1"/>
      <c r="B273" s="6"/>
      <c r="C273" s="7" t="s">
        <v>6</v>
      </c>
      <c r="D273" s="1" t="s">
        <v>103</v>
      </c>
      <c r="E273" s="56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 x14ac:dyDescent="0.2">
      <c r="A274" s="1"/>
      <c r="B274" s="6"/>
      <c r="C274" s="9"/>
      <c r="D274" s="10"/>
      <c r="E274" s="56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 x14ac:dyDescent="0.2">
      <c r="A275" s="1"/>
      <c r="B275" s="6"/>
      <c r="C275" s="9" t="s">
        <v>10</v>
      </c>
      <c r="D275" s="1" t="s">
        <v>104</v>
      </c>
      <c r="E275" s="56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 x14ac:dyDescent="0.2">
      <c r="A276" s="1"/>
      <c r="B276" s="6"/>
      <c r="C276" s="1"/>
      <c r="D276" s="11"/>
      <c r="E276" s="56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 x14ac:dyDescent="0.2">
      <c r="A277" s="1"/>
      <c r="B277" s="6"/>
      <c r="C277" s="9" t="s">
        <v>14</v>
      </c>
      <c r="D277" s="1" t="s">
        <v>109</v>
      </c>
      <c r="E277" s="56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 x14ac:dyDescent="0.2">
      <c r="A278" s="1"/>
      <c r="B278" s="14"/>
      <c r="C278" s="15"/>
      <c r="D278" s="15"/>
      <c r="E278" s="15"/>
      <c r="F278" s="1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 x14ac:dyDescent="0.2">
      <c r="A280" s="1"/>
      <c r="B280" s="3"/>
      <c r="C280" s="4"/>
      <c r="D280" s="4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 x14ac:dyDescent="0.2">
      <c r="A281" s="1"/>
      <c r="B281" s="6"/>
      <c r="C281" s="7" t="s">
        <v>6</v>
      </c>
      <c r="D281" s="1" t="s">
        <v>103</v>
      </c>
      <c r="E281" s="56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 x14ac:dyDescent="0.2">
      <c r="A282" s="1"/>
      <c r="B282" s="6"/>
      <c r="C282" s="9"/>
      <c r="D282" s="10"/>
      <c r="E282" s="56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 x14ac:dyDescent="0.2">
      <c r="A283" s="1"/>
      <c r="B283" s="6"/>
      <c r="C283" s="9" t="s">
        <v>10</v>
      </c>
      <c r="D283" s="1" t="s">
        <v>104</v>
      </c>
      <c r="E283" s="56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 x14ac:dyDescent="0.2">
      <c r="A284" s="1"/>
      <c r="B284" s="6"/>
      <c r="C284" s="1"/>
      <c r="D284" s="11"/>
      <c r="E284" s="56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 x14ac:dyDescent="0.2">
      <c r="A285" s="1"/>
      <c r="B285" s="6"/>
      <c r="C285" s="9" t="s">
        <v>14</v>
      </c>
      <c r="D285" s="1" t="s">
        <v>110</v>
      </c>
      <c r="E285" s="56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 x14ac:dyDescent="0.2">
      <c r="A286" s="1"/>
      <c r="B286" s="14"/>
      <c r="C286" s="15"/>
      <c r="D286" s="15"/>
      <c r="E286" s="15"/>
      <c r="F286" s="1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 x14ac:dyDescent="0.2">
      <c r="A288" s="1"/>
      <c r="B288" s="3"/>
      <c r="C288" s="4"/>
      <c r="D288" s="4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 x14ac:dyDescent="0.2">
      <c r="A289" s="1"/>
      <c r="B289" s="6"/>
      <c r="C289" s="7" t="s">
        <v>6</v>
      </c>
      <c r="D289" s="1" t="s">
        <v>103</v>
      </c>
      <c r="E289" s="56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 x14ac:dyDescent="0.2">
      <c r="A290" s="1"/>
      <c r="B290" s="6"/>
      <c r="C290" s="9"/>
      <c r="D290" s="10"/>
      <c r="E290" s="56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 x14ac:dyDescent="0.2">
      <c r="A291" s="1"/>
      <c r="B291" s="6"/>
      <c r="C291" s="9" t="s">
        <v>10</v>
      </c>
      <c r="D291" s="1" t="s">
        <v>104</v>
      </c>
      <c r="E291" s="56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 x14ac:dyDescent="0.2">
      <c r="A292" s="1"/>
      <c r="B292" s="6"/>
      <c r="C292" s="1"/>
      <c r="D292" s="11"/>
      <c r="E292" s="56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 x14ac:dyDescent="0.2">
      <c r="A293" s="1"/>
      <c r="B293" s="6"/>
      <c r="C293" s="9" t="s">
        <v>14</v>
      </c>
      <c r="D293" s="1" t="s">
        <v>111</v>
      </c>
      <c r="E293" s="56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 x14ac:dyDescent="0.2">
      <c r="A294" s="1"/>
      <c r="B294" s="14"/>
      <c r="C294" s="15"/>
      <c r="D294" s="15"/>
      <c r="E294" s="15"/>
      <c r="F294" s="1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 x14ac:dyDescent="0.2">
      <c r="A296" s="1"/>
      <c r="B296" s="3"/>
      <c r="C296" s="4"/>
      <c r="D296" s="4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 x14ac:dyDescent="0.2">
      <c r="A297" s="1"/>
      <c r="B297" s="6"/>
      <c r="C297" s="7" t="s">
        <v>6</v>
      </c>
      <c r="D297" s="1" t="s">
        <v>103</v>
      </c>
      <c r="E297" s="56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 x14ac:dyDescent="0.2">
      <c r="A298" s="1"/>
      <c r="B298" s="6"/>
      <c r="C298" s="9"/>
      <c r="D298" s="10"/>
      <c r="E298" s="56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 x14ac:dyDescent="0.2">
      <c r="A299" s="1"/>
      <c r="B299" s="6"/>
      <c r="C299" s="9" t="s">
        <v>10</v>
      </c>
      <c r="D299" s="1" t="s">
        <v>104</v>
      </c>
      <c r="E299" s="56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 x14ac:dyDescent="0.2">
      <c r="A300" s="1"/>
      <c r="B300" s="6"/>
      <c r="C300" s="1"/>
      <c r="D300" s="11"/>
      <c r="E300" s="56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 x14ac:dyDescent="0.2">
      <c r="A301" s="1"/>
      <c r="B301" s="6"/>
      <c r="C301" s="9" t="s">
        <v>14</v>
      </c>
      <c r="D301" s="1" t="s">
        <v>112</v>
      </c>
      <c r="E301" s="56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 x14ac:dyDescent="0.2">
      <c r="A302" s="1"/>
      <c r="B302" s="14"/>
      <c r="C302" s="15"/>
      <c r="D302" s="15"/>
      <c r="E302" s="15"/>
      <c r="F302" s="1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 x14ac:dyDescent="0.2">
      <c r="A305" s="1"/>
      <c r="B305" s="3"/>
      <c r="C305" s="4"/>
      <c r="D305" s="4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 x14ac:dyDescent="0.2">
      <c r="A306" s="1"/>
      <c r="B306" s="6"/>
      <c r="C306" s="7" t="s">
        <v>6</v>
      </c>
      <c r="D306" s="1" t="s">
        <v>103</v>
      </c>
      <c r="E306" s="56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 x14ac:dyDescent="0.2">
      <c r="A307" s="1"/>
      <c r="B307" s="6"/>
      <c r="C307" s="9"/>
      <c r="D307" s="10"/>
      <c r="E307" s="56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 x14ac:dyDescent="0.2">
      <c r="A308" s="1"/>
      <c r="B308" s="6"/>
      <c r="C308" s="9" t="s">
        <v>10</v>
      </c>
      <c r="D308" s="1" t="s">
        <v>104</v>
      </c>
      <c r="E308" s="56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 x14ac:dyDescent="0.2">
      <c r="A309" s="1"/>
      <c r="B309" s="6"/>
      <c r="C309" s="1"/>
      <c r="D309" s="11"/>
      <c r="E309" s="56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 x14ac:dyDescent="0.2">
      <c r="A310" s="1"/>
      <c r="B310" s="6"/>
      <c r="C310" s="9" t="s">
        <v>14</v>
      </c>
      <c r="D310" s="1" t="s">
        <v>114</v>
      </c>
      <c r="E310" s="56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 x14ac:dyDescent="0.2">
      <c r="A311" s="1"/>
      <c r="B311" s="14"/>
      <c r="C311" s="15"/>
      <c r="D311" s="15"/>
      <c r="E311" s="15"/>
      <c r="F311" s="1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 x14ac:dyDescent="0.2">
      <c r="A313" s="1"/>
      <c r="B313" s="3"/>
      <c r="C313" s="4"/>
      <c r="D313" s="4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 x14ac:dyDescent="0.2">
      <c r="A314" s="1"/>
      <c r="B314" s="6"/>
      <c r="C314" s="7" t="s">
        <v>6</v>
      </c>
      <c r="D314" s="1" t="s">
        <v>103</v>
      </c>
      <c r="E314" s="56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 x14ac:dyDescent="0.2">
      <c r="A315" s="1"/>
      <c r="B315" s="6"/>
      <c r="C315" s="9"/>
      <c r="D315" s="10"/>
      <c r="E315" s="56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 x14ac:dyDescent="0.2">
      <c r="A316" s="1"/>
      <c r="B316" s="6"/>
      <c r="C316" s="9" t="s">
        <v>10</v>
      </c>
      <c r="D316" s="1" t="s">
        <v>104</v>
      </c>
      <c r="E316" s="56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 x14ac:dyDescent="0.2">
      <c r="A317" s="1"/>
      <c r="B317" s="6"/>
      <c r="C317" s="1"/>
      <c r="D317" s="11"/>
      <c r="E317" s="56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 x14ac:dyDescent="0.2">
      <c r="A318" s="1"/>
      <c r="B318" s="6"/>
      <c r="C318" s="9" t="s">
        <v>14</v>
      </c>
      <c r="D318" s="1" t="s">
        <v>116</v>
      </c>
      <c r="E318" s="56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 x14ac:dyDescent="0.2">
      <c r="A319" s="1"/>
      <c r="B319" s="14"/>
      <c r="C319" s="15"/>
      <c r="D319" s="15"/>
      <c r="E319" s="15"/>
      <c r="F319" s="1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 x14ac:dyDescent="0.2">
      <c r="A321" s="1"/>
      <c r="B321" s="3"/>
      <c r="C321" s="4"/>
      <c r="D321" s="4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 x14ac:dyDescent="0.2">
      <c r="A322" s="1"/>
      <c r="B322" s="6"/>
      <c r="C322" s="7" t="s">
        <v>6</v>
      </c>
      <c r="D322" s="1" t="s">
        <v>103</v>
      </c>
      <c r="E322" s="56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 x14ac:dyDescent="0.2">
      <c r="A323" s="1"/>
      <c r="B323" s="6"/>
      <c r="C323" s="9"/>
      <c r="D323" s="10"/>
      <c r="E323" s="56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 x14ac:dyDescent="0.2">
      <c r="A324" s="1"/>
      <c r="B324" s="6"/>
      <c r="C324" s="9" t="s">
        <v>10</v>
      </c>
      <c r="D324" s="1" t="s">
        <v>104</v>
      </c>
      <c r="E324" s="56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 x14ac:dyDescent="0.2">
      <c r="A325" s="1"/>
      <c r="B325" s="6"/>
      <c r="C325" s="1"/>
      <c r="D325" s="11"/>
      <c r="E325" s="56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 x14ac:dyDescent="0.2">
      <c r="A326" s="1"/>
      <c r="B326" s="6"/>
      <c r="C326" s="9" t="s">
        <v>14</v>
      </c>
      <c r="D326" s="1" t="s">
        <v>119</v>
      </c>
      <c r="E326" s="56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 x14ac:dyDescent="0.2">
      <c r="A327" s="1"/>
      <c r="B327" s="14"/>
      <c r="C327" s="15"/>
      <c r="D327" s="15"/>
      <c r="E327" s="15"/>
      <c r="F327" s="1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 x14ac:dyDescent="0.2">
      <c r="A329" s="1"/>
      <c r="B329" s="3"/>
      <c r="C329" s="4"/>
      <c r="D329" s="4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 x14ac:dyDescent="0.2">
      <c r="A330" s="1"/>
      <c r="B330" s="6"/>
      <c r="C330" s="7" t="s">
        <v>6</v>
      </c>
      <c r="D330" s="1" t="s">
        <v>103</v>
      </c>
      <c r="E330" s="56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 x14ac:dyDescent="0.2">
      <c r="A331" s="1"/>
      <c r="B331" s="6"/>
      <c r="C331" s="9"/>
      <c r="D331" s="10"/>
      <c r="E331" s="56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 x14ac:dyDescent="0.2">
      <c r="A332" s="1"/>
      <c r="B332" s="6"/>
      <c r="C332" s="9" t="s">
        <v>10</v>
      </c>
      <c r="D332" s="1" t="s">
        <v>104</v>
      </c>
      <c r="E332" s="56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 x14ac:dyDescent="0.2">
      <c r="A333" s="1"/>
      <c r="B333" s="6"/>
      <c r="C333" s="1"/>
      <c r="D333" s="11"/>
      <c r="E333" s="56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 x14ac:dyDescent="0.2">
      <c r="A334" s="1"/>
      <c r="B334" s="6"/>
      <c r="C334" s="9" t="s">
        <v>14</v>
      </c>
      <c r="D334" s="1" t="s">
        <v>120</v>
      </c>
      <c r="E334" s="56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 x14ac:dyDescent="0.2">
      <c r="A335" s="1"/>
      <c r="B335" s="14"/>
      <c r="C335" s="15"/>
      <c r="D335" s="15"/>
      <c r="E335" s="15"/>
      <c r="F335" s="1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 x14ac:dyDescent="0.2">
      <c r="A337" s="1"/>
      <c r="B337" s="3"/>
      <c r="C337" s="4"/>
      <c r="D337" s="4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 x14ac:dyDescent="0.2">
      <c r="A338" s="1"/>
      <c r="B338" s="6"/>
      <c r="C338" s="7" t="s">
        <v>6</v>
      </c>
      <c r="D338" s="1" t="s">
        <v>103</v>
      </c>
      <c r="E338" s="56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 x14ac:dyDescent="0.2">
      <c r="A339" s="1"/>
      <c r="B339" s="6"/>
      <c r="C339" s="9"/>
      <c r="D339" s="10"/>
      <c r="E339" s="56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 x14ac:dyDescent="0.2">
      <c r="A340" s="1"/>
      <c r="B340" s="6"/>
      <c r="C340" s="9" t="s">
        <v>10</v>
      </c>
      <c r="D340" s="1" t="s">
        <v>104</v>
      </c>
      <c r="E340" s="56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 x14ac:dyDescent="0.2">
      <c r="A341" s="1"/>
      <c r="B341" s="6"/>
      <c r="C341" s="1"/>
      <c r="D341" s="11"/>
      <c r="E341" s="56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 x14ac:dyDescent="0.2">
      <c r="A342" s="1"/>
      <c r="B342" s="6"/>
      <c r="C342" s="9" t="s">
        <v>14</v>
      </c>
      <c r="D342" s="1" t="s">
        <v>121</v>
      </c>
      <c r="E342" s="56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 x14ac:dyDescent="0.2">
      <c r="A343" s="1"/>
      <c r="B343" s="14"/>
      <c r="C343" s="15"/>
      <c r="D343" s="15"/>
      <c r="E343" s="15"/>
      <c r="F343" s="1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 x14ac:dyDescent="0.2">
      <c r="A345" s="1"/>
      <c r="B345" s="3"/>
      <c r="C345" s="4"/>
      <c r="D345" s="4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 x14ac:dyDescent="0.2">
      <c r="A346" s="1"/>
      <c r="B346" s="6"/>
      <c r="C346" s="7" t="s">
        <v>6</v>
      </c>
      <c r="D346" s="1" t="s">
        <v>103</v>
      </c>
      <c r="E346" s="56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 x14ac:dyDescent="0.2">
      <c r="A347" s="1"/>
      <c r="B347" s="6"/>
      <c r="C347" s="9"/>
      <c r="D347" s="10"/>
      <c r="E347" s="56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 x14ac:dyDescent="0.2">
      <c r="A348" s="1"/>
      <c r="B348" s="6"/>
      <c r="C348" s="9" t="s">
        <v>10</v>
      </c>
      <c r="D348" s="1" t="s">
        <v>104</v>
      </c>
      <c r="E348" s="56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 x14ac:dyDescent="0.2">
      <c r="A349" s="1"/>
      <c r="B349" s="6"/>
      <c r="C349" s="1"/>
      <c r="D349" s="11"/>
      <c r="E349" s="56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 x14ac:dyDescent="0.2">
      <c r="A350" s="1"/>
      <c r="B350" s="6"/>
      <c r="C350" s="9" t="s">
        <v>14</v>
      </c>
      <c r="D350" s="1" t="s">
        <v>123</v>
      </c>
      <c r="E350" s="56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 x14ac:dyDescent="0.2">
      <c r="A351" s="1"/>
      <c r="B351" s="14"/>
      <c r="C351" s="15"/>
      <c r="D351" s="15"/>
      <c r="E351" s="15"/>
      <c r="F351" s="1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 x14ac:dyDescent="0.2">
      <c r="A353" s="1"/>
      <c r="B353" s="3"/>
      <c r="C353" s="4"/>
      <c r="D353" s="4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 x14ac:dyDescent="0.2">
      <c r="A354" s="1"/>
      <c r="B354" s="6"/>
      <c r="C354" s="7" t="s">
        <v>6</v>
      </c>
      <c r="D354" s="1" t="s">
        <v>103</v>
      </c>
      <c r="E354" s="56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 x14ac:dyDescent="0.2">
      <c r="A355" s="1"/>
      <c r="B355" s="6"/>
      <c r="C355" s="9"/>
      <c r="D355" s="10"/>
      <c r="E355" s="56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 x14ac:dyDescent="0.2">
      <c r="A356" s="1"/>
      <c r="B356" s="6"/>
      <c r="C356" s="9" t="s">
        <v>10</v>
      </c>
      <c r="D356" s="1" t="s">
        <v>104</v>
      </c>
      <c r="E356" s="56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 x14ac:dyDescent="0.2">
      <c r="A357" s="1"/>
      <c r="B357" s="6"/>
      <c r="C357" s="1"/>
      <c r="D357" s="11"/>
      <c r="E357" s="56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 x14ac:dyDescent="0.2">
      <c r="A358" s="1"/>
      <c r="B358" s="6"/>
      <c r="C358" s="9" t="s">
        <v>14</v>
      </c>
      <c r="D358" s="1" t="s">
        <v>124</v>
      </c>
      <c r="E358" s="56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 x14ac:dyDescent="0.2">
      <c r="A359" s="1"/>
      <c r="B359" s="14"/>
      <c r="C359" s="15"/>
      <c r="D359" s="15"/>
      <c r="E359" s="15"/>
      <c r="F359" s="1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 x14ac:dyDescent="0.2">
      <c r="A361" s="1"/>
      <c r="B361" s="3"/>
      <c r="C361" s="4"/>
      <c r="D361" s="4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 x14ac:dyDescent="0.2">
      <c r="A362" s="1"/>
      <c r="B362" s="6"/>
      <c r="C362" s="7" t="s">
        <v>6</v>
      </c>
      <c r="D362" s="1" t="s">
        <v>103</v>
      </c>
      <c r="E362" s="56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 x14ac:dyDescent="0.2">
      <c r="A363" s="1"/>
      <c r="B363" s="6"/>
      <c r="C363" s="9"/>
      <c r="D363" s="10"/>
      <c r="E363" s="56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 x14ac:dyDescent="0.2">
      <c r="A364" s="1"/>
      <c r="B364" s="6"/>
      <c r="C364" s="9" t="s">
        <v>10</v>
      </c>
      <c r="D364" s="1" t="s">
        <v>104</v>
      </c>
      <c r="E364" s="56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 x14ac:dyDescent="0.2">
      <c r="A365" s="1"/>
      <c r="B365" s="6"/>
      <c r="C365" s="1"/>
      <c r="D365" s="11"/>
      <c r="E365" s="56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 x14ac:dyDescent="0.2">
      <c r="A366" s="1"/>
      <c r="B366" s="6"/>
      <c r="C366" s="9" t="s">
        <v>14</v>
      </c>
      <c r="D366" s="1" t="s">
        <v>126</v>
      </c>
      <c r="E366" s="56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 x14ac:dyDescent="0.2">
      <c r="A367" s="1"/>
      <c r="B367" s="14"/>
      <c r="C367" s="15"/>
      <c r="D367" s="15"/>
      <c r="E367" s="15"/>
      <c r="F367" s="1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 x14ac:dyDescent="0.2">
      <c r="A369" s="1"/>
      <c r="B369" s="3"/>
      <c r="C369" s="4"/>
      <c r="D369" s="4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 x14ac:dyDescent="0.2">
      <c r="A370" s="1"/>
      <c r="B370" s="6"/>
      <c r="C370" s="7" t="s">
        <v>6</v>
      </c>
      <c r="D370" s="1" t="s">
        <v>103</v>
      </c>
      <c r="E370" s="56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 x14ac:dyDescent="0.2">
      <c r="A371" s="1"/>
      <c r="B371" s="6"/>
      <c r="C371" s="9"/>
      <c r="D371" s="10"/>
      <c r="E371" s="56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 x14ac:dyDescent="0.2">
      <c r="A372" s="1"/>
      <c r="B372" s="6"/>
      <c r="C372" s="9" t="s">
        <v>10</v>
      </c>
      <c r="D372" s="1" t="s">
        <v>104</v>
      </c>
      <c r="E372" s="56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 x14ac:dyDescent="0.2">
      <c r="A373" s="1"/>
      <c r="B373" s="6"/>
      <c r="C373" s="1"/>
      <c r="D373" s="11"/>
      <c r="E373" s="56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 x14ac:dyDescent="0.2">
      <c r="A374" s="1"/>
      <c r="B374" s="6"/>
      <c r="C374" s="9" t="s">
        <v>14</v>
      </c>
      <c r="D374" s="1" t="s">
        <v>129</v>
      </c>
      <c r="E374" s="56"/>
      <c r="F374" s="8"/>
      <c r="G374" s="1"/>
      <c r="H374" s="1"/>
      <c r="I374" s="1"/>
      <c r="J374" s="1"/>
      <c r="K374" s="4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 x14ac:dyDescent="0.2">
      <c r="A375" s="1"/>
      <c r="B375" s="14"/>
      <c r="C375" s="15"/>
      <c r="D375" s="15"/>
      <c r="E375" s="15"/>
      <c r="F375" s="1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 x14ac:dyDescent="0.2">
      <c r="A377" s="1"/>
      <c r="B377" s="3"/>
      <c r="C377" s="4"/>
      <c r="D377" s="4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 x14ac:dyDescent="0.2">
      <c r="A378" s="1"/>
      <c r="B378" s="6"/>
      <c r="C378" s="7" t="s">
        <v>6</v>
      </c>
      <c r="D378" s="1" t="s">
        <v>103</v>
      </c>
      <c r="E378" s="56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 x14ac:dyDescent="0.2">
      <c r="A379" s="1"/>
      <c r="B379" s="6"/>
      <c r="C379" s="9"/>
      <c r="D379" s="10"/>
      <c r="E379" s="56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 x14ac:dyDescent="0.2">
      <c r="A380" s="1"/>
      <c r="B380" s="6"/>
      <c r="C380" s="9" t="s">
        <v>10</v>
      </c>
      <c r="D380" s="1" t="s">
        <v>104</v>
      </c>
      <c r="E380" s="56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 x14ac:dyDescent="0.2">
      <c r="A381" s="1"/>
      <c r="B381" s="6"/>
      <c r="C381" s="1"/>
      <c r="D381" s="11"/>
      <c r="E381" s="56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 x14ac:dyDescent="0.2">
      <c r="A382" s="1"/>
      <c r="B382" s="6"/>
      <c r="C382" s="9" t="s">
        <v>14</v>
      </c>
      <c r="D382" s="1" t="s">
        <v>131</v>
      </c>
      <c r="E382" s="56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 x14ac:dyDescent="0.2">
      <c r="A383" s="1"/>
      <c r="B383" s="14"/>
      <c r="C383" s="15"/>
      <c r="D383" s="15"/>
      <c r="E383" s="15"/>
      <c r="F383" s="1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/>
    <row r="582" spans="1:24" ht="15.75" customHeight="1" x14ac:dyDescent="0.2"/>
    <row r="583" spans="1:24" ht="15.75" customHeight="1" x14ac:dyDescent="0.2"/>
    <row r="584" spans="1:24" ht="15.75" customHeight="1" x14ac:dyDescent="0.2"/>
    <row r="585" spans="1:24" ht="15.75" customHeight="1" x14ac:dyDescent="0.2"/>
    <row r="586" spans="1:24" ht="15.75" customHeight="1" x14ac:dyDescent="0.2"/>
    <row r="587" spans="1:24" ht="15.75" customHeight="1" x14ac:dyDescent="0.2"/>
    <row r="588" spans="1:24" ht="15.75" customHeight="1" x14ac:dyDescent="0.2"/>
    <row r="589" spans="1:24" ht="15.75" customHeight="1" x14ac:dyDescent="0.2"/>
    <row r="590" spans="1:24" ht="15.75" customHeight="1" x14ac:dyDescent="0.2"/>
    <row r="591" spans="1:24" ht="15.75" customHeight="1" x14ac:dyDescent="0.2"/>
    <row r="592" spans="1:24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</sheetData>
  <mergeCells count="5">
    <mergeCell ref="C3:E3"/>
    <mergeCell ref="C2:E2"/>
    <mergeCell ref="C4:E4"/>
    <mergeCell ref="C6:E6"/>
    <mergeCell ref="C5:E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2"/>
  <sheetViews>
    <sheetView topLeftCell="A25" zoomScale="70" zoomScaleNormal="70" workbookViewId="0">
      <selection activeCell="K45" sqref="K45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5.625" bestFit="1" customWidth="1"/>
    <col min="4" max="4" width="32.5" customWidth="1"/>
    <col min="5" max="5" width="15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ht="25.5" customHeight="1" x14ac:dyDescent="0.2">
      <c r="A1" s="1"/>
      <c r="B1" s="1"/>
      <c r="C1" s="49" t="s">
        <v>0</v>
      </c>
      <c r="D1" s="48"/>
      <c r="E1" s="4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 x14ac:dyDescent="0.2">
      <c r="A2" s="1"/>
      <c r="B2" s="1"/>
      <c r="C2" s="49" t="s">
        <v>1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.5" customHeight="1" x14ac:dyDescent="0.2">
      <c r="A3" s="1"/>
      <c r="B3" s="1"/>
      <c r="C3" s="49" t="s">
        <v>2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5.5" customHeight="1" x14ac:dyDescent="0.2">
      <c r="A4" s="1"/>
      <c r="B4" s="1"/>
      <c r="C4" s="49" t="s">
        <v>259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1"/>
      <c r="B5" s="1"/>
      <c r="C5" s="49" t="s">
        <v>60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3"/>
      <c r="C7" s="4"/>
      <c r="D7" s="4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6"/>
      <c r="C8" s="7" t="s">
        <v>6</v>
      </c>
      <c r="D8" s="1" t="s">
        <v>61</v>
      </c>
      <c r="E8" s="56"/>
      <c r="F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6"/>
      <c r="C9" s="9"/>
      <c r="D9" s="10"/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9" t="s">
        <v>10</v>
      </c>
      <c r="D10" s="47" t="s">
        <v>62</v>
      </c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">
      <c r="A11" s="1"/>
      <c r="B11" s="6"/>
      <c r="C11" s="1"/>
      <c r="D11" s="48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3" customFormat="1" ht="14.25" customHeight="1" x14ac:dyDescent="0.2">
      <c r="A12" s="45"/>
      <c r="B12" s="6"/>
      <c r="C12" s="45"/>
      <c r="E12" s="56"/>
      <c r="F12" s="5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14.25" customHeight="1" x14ac:dyDescent="0.2">
      <c r="A13" s="1"/>
      <c r="B13" s="6"/>
      <c r="C13" s="9" t="s">
        <v>14</v>
      </c>
      <c r="D13" s="1" t="s">
        <v>63</v>
      </c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3" customFormat="1" ht="14.25" customHeight="1" x14ac:dyDescent="0.2">
      <c r="A14" s="45"/>
      <c r="B14" s="6"/>
      <c r="C14" s="9"/>
      <c r="D14" s="45"/>
      <c r="E14" s="56"/>
      <c r="F14" s="5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4.25" x14ac:dyDescent="0.2">
      <c r="A15" s="1"/>
      <c r="B15" s="6"/>
      <c r="C15" s="9" t="s">
        <v>16</v>
      </c>
      <c r="D15" s="13" t="str">
        <f>HYPERLINK("http://biblio.udb.edu.sv/library/index.php?title=106562&amp;query=@title=Special:GSMSearchPage@process=@autor=UNIVERSIDAD%20CENTROAMERICANA%20JOSE%20SIMEON%20CANAS%20@mode=&amp;recnum=4","Link")</f>
        <v>Link</v>
      </c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 x14ac:dyDescent="0.2">
      <c r="A16" s="1"/>
      <c r="B16" s="14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3"/>
      <c r="C18" s="4"/>
      <c r="D18" s="4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6"/>
      <c r="C19" s="7" t="s">
        <v>6</v>
      </c>
      <c r="D19" s="1" t="s">
        <v>61</v>
      </c>
      <c r="E19" s="56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9"/>
      <c r="D20" s="10"/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 t="s">
        <v>10</v>
      </c>
      <c r="D21" s="47" t="s">
        <v>62</v>
      </c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6"/>
      <c r="C22" s="1"/>
      <c r="D22" s="48"/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6"/>
      <c r="C23" s="9"/>
      <c r="D23" s="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6"/>
      <c r="C24" s="9" t="s">
        <v>14</v>
      </c>
      <c r="D24" s="1" t="s">
        <v>66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43" customFormat="1" ht="14.25" customHeight="1" x14ac:dyDescent="0.2">
      <c r="A25" s="45"/>
      <c r="B25" s="6"/>
      <c r="C25" s="9"/>
      <c r="D25" s="45"/>
      <c r="E25" s="56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14.25" customHeight="1" x14ac:dyDescent="0.2">
      <c r="A26" s="1"/>
      <c r="B26" s="6"/>
      <c r="C26" s="9" t="s">
        <v>16</v>
      </c>
      <c r="D26" s="13" t="str">
        <f>HYPERLINK("http://biblio.udb.edu.sv/library/index.php?title=106746&amp;query=@title=Special:GSMSearchPage@process=@autor=UNIVERSIDAD%20CENTROAMERICANA%20JOSE%20SIMEON%20CANAS%20@mode=&amp;recnum=6","Link")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3"/>
      <c r="C29" s="4"/>
      <c r="D29" s="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6"/>
      <c r="C30" s="7" t="s">
        <v>6</v>
      </c>
      <c r="D30" s="17" t="s">
        <v>61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6"/>
      <c r="C31" s="9"/>
      <c r="D31" s="10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6"/>
      <c r="C32" s="9" t="s">
        <v>10</v>
      </c>
      <c r="D32" s="11" t="s">
        <v>62</v>
      </c>
      <c r="E32" s="58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6"/>
      <c r="C33" s="1"/>
      <c r="D33" s="11"/>
      <c r="E33" s="58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6"/>
      <c r="C34" s="9" t="s">
        <v>14</v>
      </c>
      <c r="D34" s="1" t="s">
        <v>69</v>
      </c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43" customFormat="1" ht="14.25" customHeight="1" x14ac:dyDescent="0.2">
      <c r="A35" s="45"/>
      <c r="B35" s="6"/>
      <c r="C35" s="9"/>
      <c r="D35" s="45"/>
      <c r="E35" s="56"/>
      <c r="F35" s="59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14.25" x14ac:dyDescent="0.2">
      <c r="A36" s="1"/>
      <c r="B36" s="6"/>
      <c r="C36" s="9" t="s">
        <v>16</v>
      </c>
      <c r="D36" s="13" t="str">
        <f>HYPERLINK("http://biblio.udb.edu.sv/library/index.php?title=106747&amp;query=@title=Special:GSMSearchPage@process=@autor=UNIVERSIDAD%20CENTROAMERICANA%20JOSE%20SIMEON%20CANAS%20@mode=&amp;recnum=5","Link")</f>
        <v>Link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4"/>
      <c r="C37" s="15"/>
      <c r="D37" s="15"/>
      <c r="E37" s="15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9.75" customHeight="1" x14ac:dyDescent="0.2">
      <c r="A39" s="1"/>
      <c r="B39" s="3"/>
      <c r="C39" s="4"/>
      <c r="D39" s="4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6"/>
      <c r="C40" s="7" t="s">
        <v>6</v>
      </c>
      <c r="D40" s="10" t="s">
        <v>71</v>
      </c>
      <c r="E40" s="56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43" customFormat="1" ht="14.25" customHeight="1" x14ac:dyDescent="0.2">
      <c r="A41" s="45"/>
      <c r="B41" s="6"/>
      <c r="C41" s="7"/>
      <c r="D41" s="44"/>
      <c r="E41" s="56"/>
      <c r="F41" s="59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24" ht="14.25" customHeight="1" x14ac:dyDescent="0.2">
      <c r="A42" s="1"/>
      <c r="B42" s="6"/>
      <c r="C42" s="9" t="s">
        <v>10</v>
      </c>
      <c r="D42" s="1" t="s">
        <v>72</v>
      </c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43" customFormat="1" ht="14.25" customHeight="1" x14ac:dyDescent="0.2">
      <c r="A43" s="45"/>
      <c r="B43" s="6"/>
      <c r="C43" s="9"/>
      <c r="D43" s="45"/>
      <c r="E43" s="56"/>
      <c r="F43" s="5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ht="14.25" customHeight="1" x14ac:dyDescent="0.2">
      <c r="A44" s="1"/>
      <c r="B44" s="6"/>
      <c r="C44" s="9" t="s">
        <v>14</v>
      </c>
      <c r="D44" s="1" t="s">
        <v>73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52"/>
      <c r="Q44" s="1"/>
      <c r="R44" s="1"/>
      <c r="S44" s="1"/>
      <c r="T44" s="1"/>
      <c r="U44" s="1"/>
      <c r="V44" s="1"/>
      <c r="W44" s="1"/>
      <c r="X44" s="1"/>
    </row>
    <row r="45" spans="1:24" s="43" customFormat="1" ht="14.25" customHeight="1" x14ac:dyDescent="0.2">
      <c r="A45" s="45"/>
      <c r="B45" s="6"/>
      <c r="C45" s="9"/>
      <c r="D45" s="45"/>
      <c r="E45" s="56"/>
      <c r="F45" s="59"/>
      <c r="G45" s="45"/>
      <c r="H45" s="45"/>
      <c r="I45" s="45"/>
      <c r="J45" s="45"/>
      <c r="K45" s="45"/>
      <c r="L45" s="45"/>
      <c r="M45" s="45"/>
      <c r="N45" s="45"/>
      <c r="O45" s="45"/>
      <c r="P45" s="52"/>
      <c r="Q45" s="45"/>
      <c r="R45" s="45"/>
      <c r="S45" s="45"/>
      <c r="T45" s="45"/>
      <c r="U45" s="45"/>
      <c r="V45" s="45"/>
      <c r="W45" s="45"/>
      <c r="X45" s="45"/>
    </row>
    <row r="46" spans="1:24" ht="14.25" x14ac:dyDescent="0.2">
      <c r="A46" s="1"/>
      <c r="B46" s="6"/>
      <c r="C46" s="9" t="s">
        <v>16</v>
      </c>
      <c r="D46" s="13" t="str">
        <f>HYPERLINK("https://docs.google.com/spreadsheets/d/1t8JFLHlUdlALvekn_aqMAG7rY5zKSB5ehYlgJ1n0fiw/edit?usp=sharing","Link")</f>
        <v>Link</v>
      </c>
      <c r="E46" s="56"/>
      <c r="F46" s="8"/>
      <c r="G46" s="1"/>
      <c r="H46" s="1"/>
      <c r="I46" s="1"/>
      <c r="J46" s="1"/>
      <c r="K46" s="1"/>
      <c r="L46" s="1"/>
      <c r="M46" s="1"/>
      <c r="N46" s="1"/>
      <c r="O46" s="1"/>
      <c r="P46" s="48"/>
      <c r="Q46" s="1"/>
      <c r="R46" s="1"/>
      <c r="S46" s="1"/>
      <c r="T46" s="1"/>
      <c r="U46" s="1"/>
      <c r="V46" s="1"/>
      <c r="W46" s="1"/>
      <c r="X46" s="1"/>
    </row>
    <row r="47" spans="1:24" ht="10.5" customHeight="1" x14ac:dyDescent="0.2">
      <c r="A47" s="1"/>
      <c r="B47" s="14"/>
      <c r="C47" s="15"/>
      <c r="D47" s="15"/>
      <c r="E47" s="15"/>
      <c r="F47" s="1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/>
    <row r="246" spans="1:24" ht="15.75" customHeight="1" x14ac:dyDescent="0.2"/>
    <row r="247" spans="1:24" ht="15.75" customHeight="1" x14ac:dyDescent="0.2"/>
    <row r="248" spans="1:24" ht="15.75" customHeight="1" x14ac:dyDescent="0.2"/>
    <row r="249" spans="1:24" ht="15.75" customHeight="1" x14ac:dyDescent="0.2"/>
    <row r="250" spans="1:24" ht="15.75" customHeight="1" x14ac:dyDescent="0.2"/>
    <row r="251" spans="1:24" ht="15.75" customHeight="1" x14ac:dyDescent="0.2"/>
    <row r="252" spans="1:24" ht="15.75" customHeight="1" x14ac:dyDescent="0.2"/>
    <row r="253" spans="1:24" ht="15.75" customHeight="1" x14ac:dyDescent="0.2"/>
    <row r="254" spans="1:24" ht="15.75" customHeight="1" x14ac:dyDescent="0.2"/>
    <row r="255" spans="1:24" ht="15.75" customHeight="1" x14ac:dyDescent="0.2"/>
    <row r="256" spans="1:24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8">
    <mergeCell ref="D21:D22"/>
    <mergeCell ref="D10:D11"/>
    <mergeCell ref="P44:P46"/>
    <mergeCell ref="C2:E2"/>
    <mergeCell ref="C1:E1"/>
    <mergeCell ref="C3:E3"/>
    <mergeCell ref="C5:E5"/>
    <mergeCell ref="C4:E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4"/>
  <sheetViews>
    <sheetView topLeftCell="A28" zoomScale="60" zoomScaleNormal="60" workbookViewId="0">
      <selection activeCell="J55" sqref="J55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8.75" customWidth="1"/>
    <col min="4" max="4" width="32.5" customWidth="1"/>
    <col min="5" max="5" width="13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3.2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3.2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customHeight="1" x14ac:dyDescent="0.2">
      <c r="A5" s="1"/>
      <c r="B5" s="1"/>
      <c r="C5" s="49" t="s">
        <v>261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 x14ac:dyDescent="0.2">
      <c r="A6" s="1"/>
      <c r="B6" s="1"/>
      <c r="C6" s="49" t="s">
        <v>78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 x14ac:dyDescent="0.2">
      <c r="A9" s="1"/>
      <c r="B9" s="6"/>
      <c r="C9" s="7" t="s">
        <v>6</v>
      </c>
      <c r="D9" s="1" t="s">
        <v>79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 x14ac:dyDescent="0.2">
      <c r="A10" s="1"/>
      <c r="B10" s="6"/>
      <c r="C10" s="9"/>
      <c r="D10" s="10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 x14ac:dyDescent="0.2">
      <c r="A11" s="1"/>
      <c r="B11" s="6"/>
      <c r="C11" s="9" t="s">
        <v>10</v>
      </c>
      <c r="D11" s="11" t="s">
        <v>80</v>
      </c>
      <c r="E11" s="58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x14ac:dyDescent="0.2">
      <c r="A12" s="1"/>
      <c r="B12" s="6"/>
      <c r="C12" s="1"/>
      <c r="D12" s="11"/>
      <c r="E12" s="58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x14ac:dyDescent="0.2">
      <c r="A13" s="1"/>
      <c r="B13" s="6"/>
      <c r="C13" s="9" t="s">
        <v>14</v>
      </c>
      <c r="D13" s="1" t="s">
        <v>81</v>
      </c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3" customFormat="1" ht="14.25" customHeight="1" x14ac:dyDescent="0.2">
      <c r="A14" s="45"/>
      <c r="B14" s="6"/>
      <c r="C14" s="9"/>
      <c r="D14" s="45"/>
      <c r="E14" s="56"/>
      <c r="F14" s="5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4.25" x14ac:dyDescent="0.2">
      <c r="A15" s="1"/>
      <c r="B15" s="6"/>
      <c r="C15" s="9" t="s">
        <v>16</v>
      </c>
      <c r="D15" s="13" t="str">
        <f>HYPERLINK("https://drive.google.com/open?id=1fLb7i4nM0W4013tn2W4vd3nvY4m1sCjq","Link")</f>
        <v>Link</v>
      </c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 x14ac:dyDescent="0.2">
      <c r="A16" s="1"/>
      <c r="B16" s="14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 x14ac:dyDescent="0.2">
      <c r="A18" s="1"/>
      <c r="B18" s="3"/>
      <c r="C18" s="4"/>
      <c r="D18" s="4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6"/>
      <c r="C19" s="7" t="s">
        <v>6</v>
      </c>
      <c r="D19" s="1" t="s">
        <v>83</v>
      </c>
      <c r="E19" s="56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6"/>
      <c r="C20" s="9"/>
      <c r="D20" s="11"/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6"/>
      <c r="C21" s="9" t="s">
        <v>10</v>
      </c>
      <c r="D21" s="47" t="s">
        <v>84</v>
      </c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6"/>
      <c r="C22" s="1"/>
      <c r="D22" s="48"/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6"/>
      <c r="C23" s="1"/>
      <c r="D23" s="48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43" customFormat="1" ht="14.25" customHeight="1" x14ac:dyDescent="0.2">
      <c r="A24" s="45"/>
      <c r="B24" s="6"/>
      <c r="C24" s="45"/>
      <c r="E24" s="56"/>
      <c r="F24" s="59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14.25" customHeight="1" x14ac:dyDescent="0.2">
      <c r="A25" s="1"/>
      <c r="B25" s="6"/>
      <c r="C25" s="9" t="s">
        <v>14</v>
      </c>
      <c r="D25" s="1" t="s">
        <v>86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2">
      <c r="A26" s="1"/>
      <c r="B26" s="6"/>
      <c r="C26" s="9"/>
      <c r="D26" s="1"/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6"/>
      <c r="C27" s="9" t="s">
        <v>16</v>
      </c>
      <c r="D27" s="13" t="str">
        <f>HYPERLINK("http://facultad.pucp.edu.pe/comunicaciones/impresion-numero-17/","Link")</f>
        <v>Link</v>
      </c>
      <c r="E27" s="56"/>
      <c r="F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4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3"/>
      <c r="C30" s="4"/>
      <c r="D30" s="4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6"/>
      <c r="C31" s="9" t="s">
        <v>6</v>
      </c>
      <c r="D31" s="1" t="s">
        <v>87</v>
      </c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6"/>
      <c r="C32" s="1"/>
      <c r="D32" s="1"/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6"/>
      <c r="C33" s="9" t="s">
        <v>10</v>
      </c>
      <c r="D33" s="53" t="s">
        <v>80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6"/>
      <c r="C34" s="1"/>
      <c r="D34" s="48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6"/>
      <c r="C35" s="9"/>
      <c r="D35" s="1"/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">
      <c r="A36" s="1"/>
      <c r="B36" s="6"/>
      <c r="C36" s="9" t="s">
        <v>14</v>
      </c>
      <c r="D36" s="1" t="s">
        <v>89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6"/>
      <c r="C37" s="9"/>
      <c r="D37" s="1"/>
      <c r="E37" s="56"/>
      <c r="F37" s="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6"/>
      <c r="C38" s="9" t="s">
        <v>16</v>
      </c>
      <c r="D38" s="13" t="str">
        <f>HYPERLINK("https://www.web.onpe.gob.pe/modEducacion/Biblioteca/Reporte-Electoral/2017/RE_103.pdf","Link")</f>
        <v>Link</v>
      </c>
      <c r="E38" s="56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4"/>
      <c r="C39" s="15"/>
      <c r="D39" s="15"/>
      <c r="E39" s="15"/>
      <c r="F39" s="1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3"/>
      <c r="C41" s="4"/>
      <c r="D41" s="4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6"/>
      <c r="C42" s="9" t="s">
        <v>6</v>
      </c>
      <c r="D42" s="1" t="s">
        <v>87</v>
      </c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6"/>
      <c r="C43" s="1"/>
      <c r="D43" s="1"/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6"/>
      <c r="C44" s="9" t="s">
        <v>10</v>
      </c>
      <c r="D44" s="47" t="s">
        <v>80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6"/>
      <c r="C45" s="1"/>
      <c r="D45" s="48"/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43" customFormat="1" ht="14.25" customHeight="1" x14ac:dyDescent="0.2">
      <c r="A46" s="45"/>
      <c r="B46" s="6"/>
      <c r="C46" s="45"/>
      <c r="E46" s="56"/>
      <c r="F46" s="59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1:24" ht="14.25" customHeight="1" x14ac:dyDescent="0.2">
      <c r="A47" s="1"/>
      <c r="B47" s="6"/>
      <c r="C47" s="9" t="s">
        <v>14</v>
      </c>
      <c r="D47" s="1" t="s">
        <v>91</v>
      </c>
      <c r="E47" s="56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6"/>
      <c r="C48" s="9"/>
      <c r="D48" s="1"/>
      <c r="E48" s="56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6"/>
      <c r="C49" s="9" t="s">
        <v>16</v>
      </c>
      <c r="D49" s="13" t="str">
        <f>HYPERLINK("https://www.web.onpe.gob.pe/modEducacion/Biblioteca/Reporte-Electoral/2018/RE_104.pdf","Link")</f>
        <v>Link</v>
      </c>
      <c r="E49" s="56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4"/>
      <c r="C50" s="15"/>
      <c r="D50" s="15"/>
      <c r="E50" s="15"/>
      <c r="F50" s="1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3"/>
      <c r="C52" s="4"/>
      <c r="D52" s="4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6"/>
      <c r="C53" s="9" t="s">
        <v>6</v>
      </c>
      <c r="D53" s="1" t="s">
        <v>87</v>
      </c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6"/>
      <c r="C54" s="1"/>
      <c r="D54" s="1"/>
      <c r="E54" s="56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6"/>
      <c r="C55" s="9" t="s">
        <v>10</v>
      </c>
      <c r="D55" s="10" t="s">
        <v>80</v>
      </c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6"/>
      <c r="C56" s="1"/>
      <c r="D56" s="17"/>
      <c r="E56" s="56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6"/>
      <c r="C57" s="9" t="s">
        <v>14</v>
      </c>
      <c r="D57" s="1" t="s">
        <v>93</v>
      </c>
      <c r="E57" s="56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6"/>
      <c r="C58" s="9"/>
      <c r="D58" s="1"/>
      <c r="E58" s="56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6"/>
      <c r="C59" s="9" t="s">
        <v>16</v>
      </c>
      <c r="D59" s="13" t="str">
        <f>HYPERLINK("https://www.web.onpe.gob.pe/modEducacion/Biblioteca/Reporte-Electoral/2018/RE_105.pdf","Link")</f>
        <v>Link</v>
      </c>
      <c r="E59" s="56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4"/>
      <c r="C60" s="15"/>
      <c r="D60" s="15"/>
      <c r="E60" s="15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/>
    <row r="261" spans="1:24" ht="15.75" customHeight="1" x14ac:dyDescent="0.2"/>
    <row r="262" spans="1:24" ht="15.75" customHeight="1" x14ac:dyDescent="0.2"/>
    <row r="263" spans="1:24" ht="15.75" customHeight="1" x14ac:dyDescent="0.2"/>
    <row r="264" spans="1:24" ht="15.75" customHeight="1" x14ac:dyDescent="0.2"/>
    <row r="265" spans="1:24" ht="15.75" customHeight="1" x14ac:dyDescent="0.2"/>
    <row r="266" spans="1:24" ht="15.75" customHeight="1" x14ac:dyDescent="0.2"/>
    <row r="267" spans="1:24" ht="15.75" customHeight="1" x14ac:dyDescent="0.2"/>
    <row r="268" spans="1:24" ht="15.75" customHeight="1" x14ac:dyDescent="0.2"/>
    <row r="269" spans="1:24" ht="15.75" customHeight="1" x14ac:dyDescent="0.2"/>
    <row r="270" spans="1:24" ht="15.75" customHeight="1" x14ac:dyDescent="0.2"/>
    <row r="271" spans="1:24" ht="15.75" customHeight="1" x14ac:dyDescent="0.2"/>
    <row r="272" spans="1:24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8">
    <mergeCell ref="D33:D34"/>
    <mergeCell ref="D44:D45"/>
    <mergeCell ref="D21:D23"/>
    <mergeCell ref="C3:E3"/>
    <mergeCell ref="C2:E2"/>
    <mergeCell ref="C4:E4"/>
    <mergeCell ref="C6:E6"/>
    <mergeCell ref="C5:E5"/>
  </mergeCells>
  <conditionalFormatting sqref="A76:Z89">
    <cfRule type="notContainsBlanks" dxfId="6" priority="1">
      <formula>LEN(TRIM(A76))&gt;0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7"/>
  <sheetViews>
    <sheetView topLeftCell="A19" zoomScale="60" zoomScaleNormal="60" zoomScaleSheetLayoutView="40" workbookViewId="0">
      <selection activeCell="K45" sqref="K45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6" bestFit="1" customWidth="1"/>
    <col min="4" max="4" width="32.5" customWidth="1"/>
    <col min="5" max="5" width="9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x14ac:dyDescent="0.2"/>
    <row r="2" spans="1:24" ht="23.2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3.2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customHeight="1" x14ac:dyDescent="0.2">
      <c r="A5" s="1"/>
      <c r="B5" s="1"/>
      <c r="C5" s="49" t="s">
        <v>259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 x14ac:dyDescent="0.2">
      <c r="A6" s="1"/>
      <c r="B6" s="1"/>
      <c r="C6" s="49" t="s">
        <v>113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x14ac:dyDescent="0.2">
      <c r="A8" s="19"/>
      <c r="B8" s="20"/>
      <c r="C8" s="21"/>
      <c r="D8" s="21"/>
      <c r="E8" s="21"/>
      <c r="F8" s="22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x14ac:dyDescent="0.2">
      <c r="A9" s="19"/>
      <c r="B9" s="23"/>
      <c r="C9" s="24" t="s">
        <v>6</v>
      </c>
      <c r="D9" s="19" t="s">
        <v>115</v>
      </c>
      <c r="E9" s="60"/>
      <c r="F9" s="25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43" customFormat="1" ht="15" x14ac:dyDescent="0.2">
      <c r="A10" s="19"/>
      <c r="B10" s="23"/>
      <c r="C10" s="24"/>
      <c r="D10" s="19"/>
      <c r="E10" s="60"/>
      <c r="F10" s="6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ht="15" x14ac:dyDescent="0.25">
      <c r="A11" s="19"/>
      <c r="B11" s="23"/>
      <c r="C11" s="26" t="s">
        <v>10</v>
      </c>
      <c r="D11" s="19" t="s">
        <v>117</v>
      </c>
      <c r="E11" s="60"/>
      <c r="F11" s="25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x14ac:dyDescent="0.25">
      <c r="A12" s="19"/>
      <c r="B12" s="23"/>
      <c r="C12" s="26"/>
      <c r="D12" s="19"/>
      <c r="E12" s="60"/>
      <c r="F12" s="25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x14ac:dyDescent="0.25">
      <c r="A13" s="19"/>
      <c r="B13" s="23"/>
      <c r="C13" s="26" t="s">
        <v>14</v>
      </c>
      <c r="D13" s="19" t="s">
        <v>118</v>
      </c>
      <c r="E13" s="60"/>
      <c r="F13" s="25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" x14ac:dyDescent="0.25">
      <c r="A14" s="19"/>
      <c r="B14" s="23"/>
      <c r="C14" s="26"/>
      <c r="D14" s="19"/>
      <c r="E14" s="60"/>
      <c r="F14" s="2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5" x14ac:dyDescent="0.25">
      <c r="A15" s="19"/>
      <c r="B15" s="23"/>
      <c r="C15" s="26" t="s">
        <v>16</v>
      </c>
      <c r="D15" s="27" t="str">
        <f>HYPERLINK("http://andaperu.talkin.pe/revistas-impresas2/revista174/#p=4","Link")</f>
        <v>Link</v>
      </c>
      <c r="E15" s="60"/>
      <c r="F15" s="25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2">
      <c r="A16" s="19"/>
      <c r="B16" s="28"/>
      <c r="C16" s="29"/>
      <c r="D16" s="29"/>
      <c r="E16" s="29"/>
      <c r="F16" s="30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x14ac:dyDescent="0.2">
      <c r="A18" s="19"/>
      <c r="B18" s="20"/>
      <c r="C18" s="21"/>
      <c r="D18" s="21"/>
      <c r="E18" s="21"/>
      <c r="F18" s="22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5" x14ac:dyDescent="0.2">
      <c r="A19" s="19"/>
      <c r="B19" s="23"/>
      <c r="C19" s="24" t="s">
        <v>6</v>
      </c>
      <c r="D19" s="19" t="s">
        <v>115</v>
      </c>
      <c r="E19" s="60"/>
      <c r="F19" s="25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43" customFormat="1" ht="15" x14ac:dyDescent="0.2">
      <c r="A20" s="19"/>
      <c r="B20" s="23"/>
      <c r="C20" s="24"/>
      <c r="D20" s="19"/>
      <c r="E20" s="60"/>
      <c r="F20" s="6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5" x14ac:dyDescent="0.25">
      <c r="A21" s="19"/>
      <c r="B21" s="23"/>
      <c r="C21" s="26" t="s">
        <v>10</v>
      </c>
      <c r="D21" s="19" t="s">
        <v>117</v>
      </c>
      <c r="E21" s="60"/>
      <c r="F21" s="25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5" x14ac:dyDescent="0.25">
      <c r="A22" s="19"/>
      <c r="B22" s="23"/>
      <c r="C22" s="26"/>
      <c r="D22" s="19"/>
      <c r="E22" s="60"/>
      <c r="F22" s="25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5" x14ac:dyDescent="0.25">
      <c r="A23" s="19"/>
      <c r="B23" s="23"/>
      <c r="C23" s="26" t="s">
        <v>14</v>
      </c>
      <c r="D23" s="19" t="s">
        <v>122</v>
      </c>
      <c r="E23" s="60"/>
      <c r="F23" s="25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5" x14ac:dyDescent="0.25">
      <c r="A24" s="19"/>
      <c r="B24" s="23"/>
      <c r="C24" s="26"/>
      <c r="D24" s="19"/>
      <c r="E24" s="60"/>
      <c r="F24" s="25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5" x14ac:dyDescent="0.25">
      <c r="A25" s="19"/>
      <c r="B25" s="23"/>
      <c r="C25" s="26" t="s">
        <v>16</v>
      </c>
      <c r="D25" s="27" t="str">
        <f>HYPERLINK("http://www.cecosami.com/pageflip/RevistaAndaEnero2018/4/","Link")</f>
        <v>Link</v>
      </c>
      <c r="E25" s="60"/>
      <c r="F25" s="25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x14ac:dyDescent="0.2">
      <c r="A26" s="19"/>
      <c r="B26" s="28"/>
      <c r="C26" s="29"/>
      <c r="D26" s="29"/>
      <c r="E26" s="29"/>
      <c r="F26" s="30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x14ac:dyDescent="0.2">
      <c r="A28" s="19"/>
      <c r="B28" s="20"/>
      <c r="C28" s="21"/>
      <c r="D28" s="21"/>
      <c r="E28" s="21"/>
      <c r="F28" s="22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15" x14ac:dyDescent="0.2">
      <c r="A29" s="19"/>
      <c r="B29" s="23"/>
      <c r="C29" s="24" t="s">
        <v>6</v>
      </c>
      <c r="D29" s="19" t="s">
        <v>115</v>
      </c>
      <c r="E29" s="60"/>
      <c r="F29" s="2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43" customFormat="1" ht="15" x14ac:dyDescent="0.2">
      <c r="A30" s="19"/>
      <c r="B30" s="23"/>
      <c r="C30" s="24"/>
      <c r="D30" s="19"/>
      <c r="E30" s="60"/>
      <c r="F30" s="6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5" x14ac:dyDescent="0.25">
      <c r="A31" s="19"/>
      <c r="B31" s="23"/>
      <c r="C31" s="26" t="s">
        <v>10</v>
      </c>
      <c r="D31" s="19" t="s">
        <v>117</v>
      </c>
      <c r="E31" s="60"/>
      <c r="F31" s="2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5" x14ac:dyDescent="0.25">
      <c r="A32" s="19"/>
      <c r="B32" s="23"/>
      <c r="C32" s="26"/>
      <c r="D32" s="19"/>
      <c r="E32" s="60"/>
      <c r="F32" s="2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15" x14ac:dyDescent="0.25">
      <c r="A33" s="19"/>
      <c r="B33" s="23"/>
      <c r="C33" s="26" t="s">
        <v>14</v>
      </c>
      <c r="D33" s="19" t="s">
        <v>125</v>
      </c>
      <c r="E33" s="60"/>
      <c r="F33" s="2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5" x14ac:dyDescent="0.25">
      <c r="A34" s="19"/>
      <c r="B34" s="23"/>
      <c r="C34" s="26"/>
      <c r="D34" s="19"/>
      <c r="E34" s="60"/>
      <c r="F34" s="2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15" x14ac:dyDescent="0.25">
      <c r="A35" s="19"/>
      <c r="B35" s="23"/>
      <c r="C35" s="26" t="s">
        <v>16</v>
      </c>
      <c r="D35" s="27" t="str">
        <f>HYPERLINK("http://www.cecosami.com/pageflip/RevistaAndaMayo2018/4/","Link")</f>
        <v>Link</v>
      </c>
      <c r="E35" s="60"/>
      <c r="F35" s="25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x14ac:dyDescent="0.2">
      <c r="A36" s="19"/>
      <c r="B36" s="28"/>
      <c r="C36" s="29"/>
      <c r="D36" s="29"/>
      <c r="E36" s="29"/>
      <c r="F36" s="30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x14ac:dyDescent="0.2">
      <c r="A38" s="19"/>
      <c r="B38" s="20"/>
      <c r="C38" s="21"/>
      <c r="D38" s="21"/>
      <c r="E38" s="21"/>
      <c r="F38" s="22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24" customHeight="1" x14ac:dyDescent="0.2">
      <c r="A39" s="19"/>
      <c r="B39" s="23"/>
      <c r="C39" s="24" t="s">
        <v>6</v>
      </c>
      <c r="D39" s="54" t="s">
        <v>127</v>
      </c>
      <c r="E39" s="60"/>
      <c r="F39" s="2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15" x14ac:dyDescent="0.25">
      <c r="A40" s="19"/>
      <c r="B40" s="23"/>
      <c r="C40" s="26"/>
      <c r="D40" s="48"/>
      <c r="E40" s="60"/>
      <c r="F40" s="25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15" x14ac:dyDescent="0.25">
      <c r="A41" s="19"/>
      <c r="B41" s="23"/>
      <c r="C41" s="26"/>
      <c r="D41" s="48"/>
      <c r="E41" s="60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43" customFormat="1" ht="15" x14ac:dyDescent="0.25">
      <c r="A42" s="19"/>
      <c r="B42" s="23"/>
      <c r="C42" s="26"/>
      <c r="E42" s="60"/>
      <c r="F42" s="61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5" x14ac:dyDescent="0.25">
      <c r="A43" s="19"/>
      <c r="B43" s="23"/>
      <c r="C43" s="26" t="s">
        <v>10</v>
      </c>
      <c r="D43" s="19" t="s">
        <v>128</v>
      </c>
      <c r="E43" s="60"/>
      <c r="F43" s="25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x14ac:dyDescent="0.2">
      <c r="A44" s="19"/>
      <c r="B44" s="23"/>
      <c r="C44" s="19"/>
      <c r="D44" s="19"/>
      <c r="E44" s="60"/>
      <c r="F44" s="25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15" x14ac:dyDescent="0.25">
      <c r="A45" s="19"/>
      <c r="B45" s="23"/>
      <c r="C45" s="26" t="s">
        <v>14</v>
      </c>
      <c r="D45" s="19" t="s">
        <v>130</v>
      </c>
      <c r="E45" s="60"/>
      <c r="F45" s="25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s="43" customFormat="1" ht="15" x14ac:dyDescent="0.25">
      <c r="A46" s="19"/>
      <c r="B46" s="23"/>
      <c r="C46" s="26"/>
      <c r="D46" s="19"/>
      <c r="E46" s="60"/>
      <c r="F46" s="61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5" x14ac:dyDescent="0.25">
      <c r="A47" s="19"/>
      <c r="B47" s="23"/>
      <c r="C47" s="26" t="s">
        <v>16</v>
      </c>
      <c r="D47" s="27" t="str">
        <f>HYPERLINK("http://www.correspondenciasyanalisis.com/es/pdf/v7/indice.pdf","Link")</f>
        <v>Link</v>
      </c>
      <c r="E47" s="60"/>
      <c r="F47" s="25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x14ac:dyDescent="0.2">
      <c r="A48" s="19"/>
      <c r="B48" s="28"/>
      <c r="C48" s="29"/>
      <c r="D48" s="29"/>
      <c r="E48" s="29"/>
      <c r="F48" s="30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</sheetData>
  <mergeCells count="6">
    <mergeCell ref="D39:D41"/>
    <mergeCell ref="C3:E3"/>
    <mergeCell ref="C2:E2"/>
    <mergeCell ref="C4:E4"/>
    <mergeCell ref="C6:E6"/>
    <mergeCell ref="C5:E5"/>
  </mergeCells>
  <conditionalFormatting sqref="A50:Z52">
    <cfRule type="notContainsBlanks" dxfId="5" priority="1">
      <formula>LEN(TRIM(A50))&gt;0</formula>
    </cfRule>
  </conditionalFormatting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2"/>
  <sheetViews>
    <sheetView topLeftCell="A202" zoomScale="60" zoomScaleNormal="60" workbookViewId="0">
      <selection activeCell="K234" sqref="K234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" customWidth="1"/>
    <col min="4" max="4" width="32.5" customWidth="1"/>
    <col min="5" max="5" width="9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4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1"/>
      <c r="C5" s="49" t="s">
        <v>260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2">
      <c r="A6" s="1"/>
      <c r="B6" s="1"/>
      <c r="C6" s="49" t="s">
        <v>132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6"/>
      <c r="C9" s="7" t="s">
        <v>6</v>
      </c>
      <c r="D9" s="1" t="s">
        <v>133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43" customFormat="1" ht="14.25" x14ac:dyDescent="0.2">
      <c r="A10" s="45"/>
      <c r="B10" s="6"/>
      <c r="C10" s="7"/>
      <c r="D10" s="45"/>
      <c r="E10" s="56"/>
      <c r="F10" s="5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ht="14.25" x14ac:dyDescent="0.2">
      <c r="A11" s="1"/>
      <c r="B11" s="6"/>
      <c r="C11" s="9" t="s">
        <v>10</v>
      </c>
      <c r="D11" s="1" t="s">
        <v>134</v>
      </c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3" customFormat="1" ht="14.25" x14ac:dyDescent="0.2">
      <c r="A12" s="45"/>
      <c r="B12" s="6"/>
      <c r="C12" s="9"/>
      <c r="D12" s="45"/>
      <c r="E12" s="56"/>
      <c r="F12" s="5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14.25" x14ac:dyDescent="0.2">
      <c r="A13" s="1"/>
      <c r="B13" s="6"/>
      <c r="C13" s="9" t="s">
        <v>14</v>
      </c>
      <c r="D13" s="1" t="s">
        <v>135</v>
      </c>
      <c r="E13" s="56"/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43" customFormat="1" ht="14.25" x14ac:dyDescent="0.2">
      <c r="A14" s="45"/>
      <c r="B14" s="6"/>
      <c r="C14" s="9"/>
      <c r="D14" s="45"/>
      <c r="E14" s="56"/>
      <c r="F14" s="59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4.25" x14ac:dyDescent="0.2">
      <c r="A15" s="1"/>
      <c r="B15" s="6"/>
      <c r="C15" s="9" t="s">
        <v>16</v>
      </c>
      <c r="D15" s="63" t="str">
        <f>HYPERLINK("https://drive.google.com/open?id=1YsCdut2lXNSmsfpkAUjqsqXJPOSKhrK4","Link")</f>
        <v>Link</v>
      </c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x14ac:dyDescent="0.2">
      <c r="A16" s="1"/>
      <c r="B16" s="14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x14ac:dyDescent="0.2">
      <c r="A18" s="1"/>
      <c r="B18" s="3"/>
      <c r="C18" s="4"/>
      <c r="D18" s="4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x14ac:dyDescent="0.2">
      <c r="A19" s="1"/>
      <c r="B19" s="6"/>
      <c r="C19" s="7" t="s">
        <v>6</v>
      </c>
      <c r="D19" s="1" t="s">
        <v>133</v>
      </c>
      <c r="E19" s="56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43" customFormat="1" ht="14.25" x14ac:dyDescent="0.2">
      <c r="A20" s="45"/>
      <c r="B20" s="6"/>
      <c r="C20" s="7"/>
      <c r="D20" s="45"/>
      <c r="E20" s="56"/>
      <c r="F20" s="59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14.25" x14ac:dyDescent="0.2">
      <c r="A21" s="1"/>
      <c r="B21" s="6"/>
      <c r="C21" s="9" t="s">
        <v>10</v>
      </c>
      <c r="D21" s="1" t="s">
        <v>134</v>
      </c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43" customFormat="1" ht="14.25" x14ac:dyDescent="0.2">
      <c r="A22" s="45"/>
      <c r="B22" s="6"/>
      <c r="C22" s="9"/>
      <c r="D22" s="45"/>
      <c r="E22" s="56"/>
      <c r="F22" s="59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14.25" x14ac:dyDescent="0.2">
      <c r="A23" s="1"/>
      <c r="B23" s="6"/>
      <c r="C23" s="9" t="s">
        <v>14</v>
      </c>
      <c r="D23" s="1" t="s">
        <v>136</v>
      </c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43" customFormat="1" ht="14.25" x14ac:dyDescent="0.2">
      <c r="A24" s="45"/>
      <c r="B24" s="6"/>
      <c r="C24" s="9"/>
      <c r="D24" s="45"/>
      <c r="E24" s="56"/>
      <c r="F24" s="59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14.25" x14ac:dyDescent="0.2">
      <c r="A25" s="1"/>
      <c r="B25" s="6"/>
      <c r="C25" s="9" t="s">
        <v>16</v>
      </c>
      <c r="D25" s="63" t="str">
        <f>HYPERLINK("https://drive.google.com/open?id=1tuhWl02J0DSmxEuro9JtH_v1XeLZYLov","Link")</f>
        <v>Link</v>
      </c>
      <c r="E25" s="56"/>
      <c r="F25" s="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x14ac:dyDescent="0.2">
      <c r="A26" s="1"/>
      <c r="B26" s="6"/>
      <c r="C26" s="1"/>
      <c r="D26" s="1"/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x14ac:dyDescent="0.2">
      <c r="A29" s="1"/>
      <c r="B29" s="3"/>
      <c r="C29" s="4"/>
      <c r="D29" s="4"/>
      <c r="E29" s="62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x14ac:dyDescent="0.2">
      <c r="A30" s="1"/>
      <c r="B30" s="6"/>
      <c r="C30" s="7" t="s">
        <v>6</v>
      </c>
      <c r="D30" s="47" t="s">
        <v>137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x14ac:dyDescent="0.2">
      <c r="A31" s="1"/>
      <c r="B31" s="6"/>
      <c r="C31" s="9"/>
      <c r="D31" s="48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43" customFormat="1" ht="14.25" x14ac:dyDescent="0.2">
      <c r="A32" s="45"/>
      <c r="B32" s="6"/>
      <c r="C32" s="9"/>
      <c r="E32" s="56"/>
      <c r="F32" s="59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1:24" ht="14.25" x14ac:dyDescent="0.2">
      <c r="A33" s="1"/>
      <c r="B33" s="6"/>
      <c r="C33" s="9" t="s">
        <v>10</v>
      </c>
      <c r="D33" s="1" t="s">
        <v>134</v>
      </c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x14ac:dyDescent="0.2">
      <c r="A34" s="1"/>
      <c r="B34" s="6"/>
      <c r="C34" s="1"/>
      <c r="D34" s="1"/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x14ac:dyDescent="0.2">
      <c r="A35" s="1"/>
      <c r="B35" s="6"/>
      <c r="C35" s="9" t="s">
        <v>14</v>
      </c>
      <c r="D35" s="1" t="s">
        <v>138</v>
      </c>
      <c r="E35" s="56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43" customFormat="1" ht="14.25" x14ac:dyDescent="0.2">
      <c r="A36" s="45"/>
      <c r="B36" s="6"/>
      <c r="C36" s="9"/>
      <c r="D36" s="45"/>
      <c r="E36" s="56"/>
      <c r="F36" s="59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24" ht="14.25" x14ac:dyDescent="0.2">
      <c r="A37" s="1"/>
      <c r="B37" s="6"/>
      <c r="C37" s="9" t="s">
        <v>16</v>
      </c>
      <c r="D37" s="13" t="str">
        <f>HYPERLINK("http://www.dialogoconlajurisprudencia.com/sumario-cons/pdf-sum/sumario.pdf","Link")</f>
        <v>Link</v>
      </c>
      <c r="E37" s="56"/>
      <c r="F37" s="8"/>
      <c r="G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x14ac:dyDescent="0.2">
      <c r="A38" s="1"/>
      <c r="B38" s="14"/>
      <c r="C38" s="15"/>
      <c r="D38" s="15"/>
      <c r="E38" s="15"/>
      <c r="F38" s="1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x14ac:dyDescent="0.2">
      <c r="A40" s="1"/>
      <c r="B40" s="3"/>
      <c r="C40" s="4"/>
      <c r="D40" s="4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x14ac:dyDescent="0.2">
      <c r="A41" s="1"/>
      <c r="B41" s="6"/>
      <c r="C41" s="7" t="s">
        <v>6</v>
      </c>
      <c r="D41" s="47" t="s">
        <v>137</v>
      </c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x14ac:dyDescent="0.2">
      <c r="A42" s="1"/>
      <c r="B42" s="6"/>
      <c r="C42" s="9"/>
      <c r="D42" s="48"/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43" customFormat="1" ht="14.25" x14ac:dyDescent="0.2">
      <c r="A43" s="45"/>
      <c r="B43" s="6"/>
      <c r="C43" s="9"/>
      <c r="E43" s="56"/>
      <c r="F43" s="59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1:24" ht="14.25" x14ac:dyDescent="0.2">
      <c r="A44" s="1"/>
      <c r="B44" s="6"/>
      <c r="C44" s="9" t="s">
        <v>10</v>
      </c>
      <c r="D44" s="1" t="s">
        <v>134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x14ac:dyDescent="0.2">
      <c r="A45" s="1"/>
      <c r="B45" s="6"/>
      <c r="C45" s="1"/>
      <c r="D45" s="11"/>
      <c r="E45" s="56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x14ac:dyDescent="0.2">
      <c r="A46" s="1"/>
      <c r="B46" s="6"/>
      <c r="C46" s="9" t="s">
        <v>14</v>
      </c>
      <c r="D46" s="1" t="s">
        <v>139</v>
      </c>
      <c r="E46" s="56"/>
      <c r="F46" s="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43" customFormat="1" ht="14.25" x14ac:dyDescent="0.2">
      <c r="A47" s="45"/>
      <c r="B47" s="6"/>
      <c r="C47" s="9"/>
      <c r="D47" s="45"/>
      <c r="E47" s="56"/>
      <c r="F47" s="59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</row>
    <row r="48" spans="1:24" ht="14.25" x14ac:dyDescent="0.2">
      <c r="A48" s="1"/>
      <c r="B48" s="6"/>
      <c r="C48" s="9" t="s">
        <v>16</v>
      </c>
      <c r="D48" s="13" t="str">
        <f>HYPERLINK("http://www.dialogoconlajurisprudencia.com/sumario-cons/pdf-sum/Sumario%20Dialogo%20232.pdf","Link")</f>
        <v>Link</v>
      </c>
      <c r="E48" s="56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x14ac:dyDescent="0.2">
      <c r="A49" s="1"/>
      <c r="B49" s="14"/>
      <c r="C49" s="15"/>
      <c r="D49" s="15"/>
      <c r="E49" s="15"/>
      <c r="F49" s="1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x14ac:dyDescent="0.2">
      <c r="A51" s="1"/>
      <c r="B51" s="3"/>
      <c r="C51" s="4"/>
      <c r="D51" s="4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x14ac:dyDescent="0.2">
      <c r="A52" s="1"/>
      <c r="B52" s="6"/>
      <c r="C52" s="7" t="s">
        <v>6</v>
      </c>
      <c r="D52" s="47" t="s">
        <v>137</v>
      </c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x14ac:dyDescent="0.2">
      <c r="A53" s="1"/>
      <c r="B53" s="6"/>
      <c r="C53" s="9"/>
      <c r="D53" s="48"/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43" customFormat="1" ht="14.25" x14ac:dyDescent="0.2">
      <c r="A54" s="45"/>
      <c r="B54" s="6"/>
      <c r="C54" s="9"/>
      <c r="E54" s="56"/>
      <c r="F54" s="59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ht="14.25" x14ac:dyDescent="0.2">
      <c r="A55" s="1"/>
      <c r="B55" s="6"/>
      <c r="C55" s="9" t="s">
        <v>10</v>
      </c>
      <c r="D55" s="1" t="s">
        <v>134</v>
      </c>
      <c r="E55" s="56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x14ac:dyDescent="0.2">
      <c r="A56" s="1"/>
      <c r="B56" s="6"/>
      <c r="C56" s="1"/>
      <c r="D56" s="11"/>
      <c r="E56" s="56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x14ac:dyDescent="0.2">
      <c r="A57" s="1"/>
      <c r="B57" s="6"/>
      <c r="C57" s="9" t="s">
        <v>14</v>
      </c>
      <c r="D57" s="1" t="s">
        <v>140</v>
      </c>
      <c r="E57" s="56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43" customFormat="1" ht="14.25" x14ac:dyDescent="0.2">
      <c r="A58" s="45"/>
      <c r="B58" s="6"/>
      <c r="C58" s="9"/>
      <c r="D58" s="45"/>
      <c r="E58" s="56"/>
      <c r="F58" s="59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ht="14.25" x14ac:dyDescent="0.2">
      <c r="A59" s="1"/>
      <c r="B59" s="6"/>
      <c r="C59" s="9" t="s">
        <v>16</v>
      </c>
      <c r="D59" s="13" t="str">
        <f>HYPERLINK("http://www.dialogoconlajurisprudencia.com/sumario-cons/pdf-sum/sumario.pdf","Link")</f>
        <v>Link</v>
      </c>
      <c r="E59" s="56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x14ac:dyDescent="0.2">
      <c r="A60" s="1"/>
      <c r="B60" s="14"/>
      <c r="C60" s="15"/>
      <c r="D60" s="15"/>
      <c r="E60" s="15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x14ac:dyDescent="0.2">
      <c r="A62" s="1"/>
      <c r="B62" s="3"/>
      <c r="C62" s="4"/>
      <c r="D62" s="4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x14ac:dyDescent="0.2">
      <c r="A63" s="1"/>
      <c r="B63" s="6"/>
      <c r="C63" s="7" t="s">
        <v>6</v>
      </c>
      <c r="D63" s="47" t="s">
        <v>137</v>
      </c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x14ac:dyDescent="0.2">
      <c r="A64" s="1"/>
      <c r="B64" s="6"/>
      <c r="C64" s="9"/>
      <c r="D64" s="48"/>
      <c r="E64" s="56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43" customFormat="1" ht="14.25" x14ac:dyDescent="0.2">
      <c r="A65" s="45"/>
      <c r="B65" s="6"/>
      <c r="C65" s="9"/>
      <c r="E65" s="56"/>
      <c r="F65" s="59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ht="14.25" x14ac:dyDescent="0.2">
      <c r="A66" s="1"/>
      <c r="B66" s="6"/>
      <c r="C66" s="9" t="s">
        <v>10</v>
      </c>
      <c r="D66" s="1" t="s">
        <v>134</v>
      </c>
      <c r="E66" s="56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x14ac:dyDescent="0.2">
      <c r="A67" s="1"/>
      <c r="B67" s="6"/>
      <c r="C67" s="1"/>
      <c r="D67" s="11"/>
      <c r="E67" s="56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x14ac:dyDescent="0.2">
      <c r="A68" s="1"/>
      <c r="B68" s="6"/>
      <c r="C68" s="9" t="s">
        <v>14</v>
      </c>
      <c r="D68" s="1" t="s">
        <v>141</v>
      </c>
      <c r="E68" s="56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43" customFormat="1" ht="14.25" x14ac:dyDescent="0.2">
      <c r="A69" s="45"/>
      <c r="B69" s="6"/>
      <c r="C69" s="9"/>
      <c r="D69" s="45"/>
      <c r="E69" s="56"/>
      <c r="F69" s="59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 spans="1:24" ht="14.25" x14ac:dyDescent="0.2">
      <c r="A70" s="1"/>
      <c r="B70" s="6"/>
      <c r="C70" s="9" t="s">
        <v>16</v>
      </c>
      <c r="D70" s="13" t="str">
        <f>HYPERLINK("https://drive.google.com/open?id=1z2brXybr6q4iN1UcSEUiEM510aQB-Xpp","Link")</f>
        <v>Link</v>
      </c>
      <c r="E70" s="56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x14ac:dyDescent="0.2">
      <c r="A71" s="1"/>
      <c r="B71" s="14"/>
      <c r="C71" s="15"/>
      <c r="D71" s="15"/>
      <c r="E71" s="15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x14ac:dyDescent="0.2">
      <c r="A73" s="1"/>
      <c r="B73" s="3"/>
      <c r="C73" s="4"/>
      <c r="D73" s="4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x14ac:dyDescent="0.2">
      <c r="A74" s="1"/>
      <c r="B74" s="6"/>
      <c r="C74" s="7" t="s">
        <v>6</v>
      </c>
      <c r="D74" s="47" t="s">
        <v>137</v>
      </c>
      <c r="E74" s="5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x14ac:dyDescent="0.2">
      <c r="A75" s="1"/>
      <c r="B75" s="6"/>
      <c r="C75" s="9"/>
      <c r="D75" s="48"/>
      <c r="E75" s="56"/>
      <c r="F75" s="8"/>
      <c r="G75" s="1"/>
      <c r="H75" s="1"/>
      <c r="I75" s="1"/>
      <c r="J75" s="5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43" customFormat="1" ht="14.25" x14ac:dyDescent="0.2">
      <c r="A76" s="45"/>
      <c r="B76" s="6"/>
      <c r="C76" s="9"/>
      <c r="E76" s="56"/>
      <c r="F76" s="59"/>
      <c r="G76" s="45"/>
      <c r="H76" s="45"/>
      <c r="I76" s="45"/>
      <c r="J76" s="56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1:24" ht="14.25" x14ac:dyDescent="0.2">
      <c r="A77" s="1"/>
      <c r="B77" s="6"/>
      <c r="C77" s="9" t="s">
        <v>10</v>
      </c>
      <c r="D77" s="1" t="s">
        <v>134</v>
      </c>
      <c r="E77" s="56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x14ac:dyDescent="0.2">
      <c r="A78" s="1"/>
      <c r="B78" s="6"/>
      <c r="C78" s="1"/>
      <c r="D78" s="11"/>
      <c r="E78" s="56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x14ac:dyDescent="0.2">
      <c r="A79" s="1"/>
      <c r="B79" s="6"/>
      <c r="C79" s="9" t="s">
        <v>14</v>
      </c>
      <c r="D79" s="1" t="s">
        <v>142</v>
      </c>
      <c r="E79" s="56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43" customFormat="1" ht="14.25" x14ac:dyDescent="0.2">
      <c r="A80" s="45"/>
      <c r="B80" s="6"/>
      <c r="C80" s="9"/>
      <c r="D80" s="45"/>
      <c r="E80" s="56"/>
      <c r="F80" s="59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</row>
    <row r="81" spans="1:24" ht="14.25" x14ac:dyDescent="0.2">
      <c r="A81" s="1"/>
      <c r="B81" s="6"/>
      <c r="C81" s="9" t="s">
        <v>16</v>
      </c>
      <c r="D81" s="13" t="str">
        <f>HYPERLINK("https://drive.google.com/open?id=1B6L6K-ACd7lPh9mX4AM6VDwdlqQtRn8q","Link")</f>
        <v>Link</v>
      </c>
      <c r="E81" s="56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x14ac:dyDescent="0.2">
      <c r="A82" s="1"/>
      <c r="B82" s="14"/>
      <c r="C82" s="15"/>
      <c r="D82" s="15"/>
      <c r="E82" s="15"/>
      <c r="F82" s="1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x14ac:dyDescent="0.2">
      <c r="A84" s="1"/>
      <c r="B84" s="3"/>
      <c r="C84" s="4"/>
      <c r="D84" s="4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x14ac:dyDescent="0.2">
      <c r="A85" s="1"/>
      <c r="B85" s="6"/>
      <c r="C85" s="7" t="s">
        <v>6</v>
      </c>
      <c r="D85" s="1" t="s">
        <v>143</v>
      </c>
      <c r="E85" s="56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x14ac:dyDescent="0.2">
      <c r="A86" s="1"/>
      <c r="B86" s="6"/>
      <c r="C86" s="9"/>
      <c r="D86" s="10"/>
      <c r="E86" s="56"/>
      <c r="F86" s="8"/>
      <c r="G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x14ac:dyDescent="0.2">
      <c r="A87" s="1"/>
      <c r="B87" s="6"/>
      <c r="C87" s="9" t="s">
        <v>10</v>
      </c>
      <c r="D87" s="1" t="s">
        <v>134</v>
      </c>
      <c r="E87" s="56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x14ac:dyDescent="0.2">
      <c r="A88" s="1"/>
      <c r="B88" s="6"/>
      <c r="C88" s="1"/>
      <c r="D88" s="11"/>
      <c r="E88" s="56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x14ac:dyDescent="0.2">
      <c r="A89" s="1"/>
      <c r="B89" s="6"/>
      <c r="C89" s="9" t="s">
        <v>14</v>
      </c>
      <c r="D89" s="1" t="s">
        <v>144</v>
      </c>
      <c r="E89" s="56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43" customFormat="1" ht="14.25" x14ac:dyDescent="0.2">
      <c r="A90" s="45"/>
      <c r="B90" s="6"/>
      <c r="C90" s="9"/>
      <c r="D90" s="45"/>
      <c r="E90" s="56"/>
      <c r="F90" s="59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</row>
    <row r="91" spans="1:24" ht="14.25" x14ac:dyDescent="0.2">
      <c r="A91" s="1"/>
      <c r="B91" s="6"/>
      <c r="C91" s="9" t="s">
        <v>16</v>
      </c>
      <c r="D91" s="13" t="str">
        <f>HYPERLINK("https://drive.google.com/open?id=1HHx4vExHp5twGcv3Azz5ENL0ePVlwNe2","Link")</f>
        <v>Link</v>
      </c>
      <c r="E91" s="56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x14ac:dyDescent="0.2">
      <c r="A92" s="1"/>
      <c r="B92" s="14"/>
      <c r="C92" s="15"/>
      <c r="D92" s="15"/>
      <c r="E92" s="15"/>
      <c r="F92" s="1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x14ac:dyDescent="0.2">
      <c r="A94" s="1"/>
      <c r="B94" s="3"/>
      <c r="C94" s="4"/>
      <c r="D94" s="4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x14ac:dyDescent="0.2">
      <c r="A95" s="1"/>
      <c r="B95" s="6"/>
      <c r="C95" s="7" t="s">
        <v>6</v>
      </c>
      <c r="D95" s="1" t="s">
        <v>143</v>
      </c>
      <c r="E95" s="56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x14ac:dyDescent="0.2">
      <c r="A96" s="1"/>
      <c r="B96" s="6"/>
      <c r="C96" s="9"/>
      <c r="D96" s="10"/>
      <c r="E96" s="56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x14ac:dyDescent="0.2">
      <c r="A97" s="1"/>
      <c r="B97" s="6"/>
      <c r="C97" s="9" t="s">
        <v>10</v>
      </c>
      <c r="D97" s="1" t="s">
        <v>134</v>
      </c>
      <c r="E97" s="56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x14ac:dyDescent="0.2">
      <c r="A98" s="1"/>
      <c r="B98" s="6"/>
      <c r="C98" s="1"/>
      <c r="D98" s="11"/>
      <c r="E98" s="56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x14ac:dyDescent="0.2">
      <c r="A99" s="1"/>
      <c r="B99" s="6"/>
      <c r="C99" s="9" t="s">
        <v>14</v>
      </c>
      <c r="D99" s="1" t="s">
        <v>145</v>
      </c>
      <c r="E99" s="56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s="43" customFormat="1" ht="14.25" x14ac:dyDescent="0.2">
      <c r="A100" s="45"/>
      <c r="B100" s="6"/>
      <c r="C100" s="9"/>
      <c r="D100" s="45"/>
      <c r="E100" s="56"/>
      <c r="F100" s="59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</row>
    <row r="101" spans="1:24" ht="14.25" x14ac:dyDescent="0.2">
      <c r="A101" s="1"/>
      <c r="B101" s="6"/>
      <c r="C101" s="9" t="s">
        <v>16</v>
      </c>
      <c r="D101" s="13" t="str">
        <f>HYPERLINK("https://drive.google.com/open?id=1m6pkD2ofhTfRpm9uDh0iVCbjsda2SpWi","Link")</f>
        <v>Link</v>
      </c>
      <c r="E101" s="56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x14ac:dyDescent="0.2">
      <c r="A102" s="1"/>
      <c r="B102" s="14"/>
      <c r="C102" s="15"/>
      <c r="D102" s="15"/>
      <c r="E102" s="15"/>
      <c r="F102" s="1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x14ac:dyDescent="0.2">
      <c r="A104" s="1"/>
      <c r="B104" s="3"/>
      <c r="C104" s="4"/>
      <c r="D104" s="4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x14ac:dyDescent="0.2">
      <c r="A105" s="1"/>
      <c r="B105" s="6"/>
      <c r="C105" s="7" t="s">
        <v>6</v>
      </c>
      <c r="D105" s="1" t="s">
        <v>143</v>
      </c>
      <c r="E105" s="56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x14ac:dyDescent="0.2">
      <c r="A106" s="1"/>
      <c r="B106" s="6"/>
      <c r="C106" s="9"/>
      <c r="D106" s="10"/>
      <c r="E106" s="56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x14ac:dyDescent="0.2">
      <c r="A107" s="1"/>
      <c r="B107" s="6"/>
      <c r="C107" s="9" t="s">
        <v>10</v>
      </c>
      <c r="D107" s="1" t="s">
        <v>134</v>
      </c>
      <c r="E107" s="56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x14ac:dyDescent="0.2">
      <c r="A108" s="1"/>
      <c r="B108" s="6"/>
      <c r="C108" s="1"/>
      <c r="D108" s="11"/>
      <c r="E108" s="56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x14ac:dyDescent="0.2">
      <c r="A109" s="1"/>
      <c r="B109" s="6"/>
      <c r="C109" s="9" t="s">
        <v>14</v>
      </c>
      <c r="D109" s="1" t="s">
        <v>146</v>
      </c>
      <c r="E109" s="56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s="43" customFormat="1" ht="14.25" x14ac:dyDescent="0.2">
      <c r="A110" s="45"/>
      <c r="B110" s="6"/>
      <c r="C110" s="9"/>
      <c r="D110" s="45"/>
      <c r="E110" s="56"/>
      <c r="F110" s="59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</row>
    <row r="111" spans="1:24" ht="14.25" x14ac:dyDescent="0.2">
      <c r="A111" s="1"/>
      <c r="B111" s="6"/>
      <c r="C111" s="9" t="s">
        <v>16</v>
      </c>
      <c r="D111" s="13" t="str">
        <f>HYPERLINK("https://drive.google.com/open?id=1NV6shzRL6FtgCDjwaT4Fbz7w-jpQDxsQ","Link")</f>
        <v>Link</v>
      </c>
      <c r="E111" s="56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x14ac:dyDescent="0.2">
      <c r="A112" s="1"/>
      <c r="B112" s="14"/>
      <c r="C112" s="15"/>
      <c r="D112" s="15"/>
      <c r="E112" s="15"/>
      <c r="F112" s="1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x14ac:dyDescent="0.2">
      <c r="A116" s="1"/>
      <c r="B116" s="3"/>
      <c r="C116" s="4"/>
      <c r="D116" s="4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x14ac:dyDescent="0.2">
      <c r="A117" s="1"/>
      <c r="B117" s="6"/>
      <c r="C117" s="7" t="s">
        <v>6</v>
      </c>
      <c r="D117" s="1" t="s">
        <v>143</v>
      </c>
      <c r="E117" s="56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x14ac:dyDescent="0.2">
      <c r="A118" s="1"/>
      <c r="B118" s="6"/>
      <c r="C118" s="9"/>
      <c r="D118" s="10"/>
      <c r="E118" s="56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x14ac:dyDescent="0.2">
      <c r="A119" s="1"/>
      <c r="B119" s="6"/>
      <c r="C119" s="9" t="s">
        <v>10</v>
      </c>
      <c r="D119" s="1" t="s">
        <v>134</v>
      </c>
      <c r="E119" s="56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x14ac:dyDescent="0.2">
      <c r="A120" s="1"/>
      <c r="B120" s="6"/>
      <c r="C120" s="1"/>
      <c r="D120" s="11"/>
      <c r="E120" s="56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x14ac:dyDescent="0.2">
      <c r="A121" s="1"/>
      <c r="B121" s="6"/>
      <c r="C121" s="9" t="s">
        <v>14</v>
      </c>
      <c r="D121" s="1" t="s">
        <v>147</v>
      </c>
      <c r="E121" s="56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s="43" customFormat="1" ht="14.25" x14ac:dyDescent="0.2">
      <c r="A122" s="45"/>
      <c r="B122" s="6"/>
      <c r="C122" s="9"/>
      <c r="D122" s="45"/>
      <c r="E122" s="56"/>
      <c r="F122" s="59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1:24" ht="14.25" x14ac:dyDescent="0.2">
      <c r="A123" s="1"/>
      <c r="B123" s="6"/>
      <c r="C123" s="9" t="s">
        <v>16</v>
      </c>
      <c r="D123" s="13" t="str">
        <f>HYPERLINK("https://drive.google.com/open?id=1szaJLfcY0DSzvoFbJkZB8CFtMgOQti4J","Link")</f>
        <v>Link</v>
      </c>
      <c r="E123" s="56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x14ac:dyDescent="0.2">
      <c r="A124" s="1"/>
      <c r="B124" s="14"/>
      <c r="C124" s="15"/>
      <c r="D124" s="15"/>
      <c r="E124" s="15"/>
      <c r="F124" s="1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x14ac:dyDescent="0.2">
      <c r="A127" s="1"/>
      <c r="B127" s="3"/>
      <c r="C127" s="4"/>
      <c r="D127" s="4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x14ac:dyDescent="0.2">
      <c r="A128" s="1"/>
      <c r="B128" s="6"/>
      <c r="C128" s="7" t="s">
        <v>6</v>
      </c>
      <c r="D128" s="1" t="s">
        <v>143</v>
      </c>
      <c r="E128" s="56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x14ac:dyDescent="0.2">
      <c r="A129" s="1"/>
      <c r="B129" s="6"/>
      <c r="C129" s="9"/>
      <c r="D129" s="10"/>
      <c r="E129" s="56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x14ac:dyDescent="0.2">
      <c r="A130" s="1"/>
      <c r="B130" s="6"/>
      <c r="C130" s="9" t="s">
        <v>10</v>
      </c>
      <c r="D130" s="1" t="s">
        <v>134</v>
      </c>
      <c r="E130" s="56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x14ac:dyDescent="0.2">
      <c r="A131" s="1"/>
      <c r="B131" s="6"/>
      <c r="C131" s="1"/>
      <c r="D131" s="11"/>
      <c r="E131" s="56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x14ac:dyDescent="0.2">
      <c r="A132" s="1"/>
      <c r="B132" s="6"/>
      <c r="C132" s="9" t="s">
        <v>14</v>
      </c>
      <c r="D132" s="1" t="s">
        <v>148</v>
      </c>
      <c r="E132" s="56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s="43" customFormat="1" ht="14.25" x14ac:dyDescent="0.2">
      <c r="A133" s="45"/>
      <c r="B133" s="6"/>
      <c r="C133" s="9"/>
      <c r="D133" s="45"/>
      <c r="E133" s="56"/>
      <c r="F133" s="59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</row>
    <row r="134" spans="1:24" ht="14.25" x14ac:dyDescent="0.2">
      <c r="A134" s="1"/>
      <c r="B134" s="6"/>
      <c r="C134" s="9" t="s">
        <v>16</v>
      </c>
      <c r="D134" s="13" t="str">
        <f>HYPERLINK("https://drive.google.com/open?id=17cm2TtLFmVJSOY9uTok1vrMTZI5EHcED","Link")</f>
        <v>Link</v>
      </c>
      <c r="E134" s="56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x14ac:dyDescent="0.2">
      <c r="A135" s="1"/>
      <c r="B135" s="14"/>
      <c r="C135" s="15"/>
      <c r="D135" s="15"/>
      <c r="E135" s="15"/>
      <c r="F135" s="1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x14ac:dyDescent="0.2">
      <c r="A139" s="1"/>
      <c r="B139" s="3"/>
      <c r="C139" s="4"/>
      <c r="D139" s="4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x14ac:dyDescent="0.2">
      <c r="A140" s="1"/>
      <c r="B140" s="6"/>
      <c r="C140" s="7" t="s">
        <v>6</v>
      </c>
      <c r="D140" s="1" t="s">
        <v>143</v>
      </c>
      <c r="E140" s="56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x14ac:dyDescent="0.2">
      <c r="A141" s="1"/>
      <c r="B141" s="6"/>
      <c r="C141" s="9"/>
      <c r="D141" s="10"/>
      <c r="E141" s="56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x14ac:dyDescent="0.2">
      <c r="A142" s="1"/>
      <c r="B142" s="6"/>
      <c r="C142" s="9" t="s">
        <v>10</v>
      </c>
      <c r="D142" s="1" t="s">
        <v>134</v>
      </c>
      <c r="E142" s="56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x14ac:dyDescent="0.2">
      <c r="A143" s="1"/>
      <c r="B143" s="6"/>
      <c r="C143" s="1"/>
      <c r="D143" s="11"/>
      <c r="E143" s="56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x14ac:dyDescent="0.2">
      <c r="A144" s="1"/>
      <c r="B144" s="6"/>
      <c r="C144" s="9" t="s">
        <v>14</v>
      </c>
      <c r="D144" s="1" t="s">
        <v>149</v>
      </c>
      <c r="E144" s="56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s="43" customFormat="1" ht="14.25" x14ac:dyDescent="0.2">
      <c r="A145" s="45"/>
      <c r="B145" s="6"/>
      <c r="C145" s="9"/>
      <c r="D145" s="45"/>
      <c r="E145" s="56"/>
      <c r="F145" s="59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</row>
    <row r="146" spans="1:24" ht="14.25" x14ac:dyDescent="0.2">
      <c r="A146" s="1"/>
      <c r="B146" s="6"/>
      <c r="C146" s="9" t="s">
        <v>16</v>
      </c>
      <c r="D146" s="13" t="str">
        <f>HYPERLINK("https://drive.google.com/open?id=1PbdkEBQciXC25DbNWLNOAFqbkcgfIZP9","Link")</f>
        <v>Link</v>
      </c>
      <c r="E146" s="56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x14ac:dyDescent="0.2">
      <c r="A147" s="1"/>
      <c r="B147" s="14"/>
      <c r="C147" s="15"/>
      <c r="D147" s="15"/>
      <c r="E147" s="15"/>
      <c r="F147" s="1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x14ac:dyDescent="0.2">
      <c r="A150" s="1"/>
      <c r="B150" s="3"/>
      <c r="C150" s="4"/>
      <c r="D150" s="4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x14ac:dyDescent="0.2">
      <c r="A151" s="1"/>
      <c r="B151" s="6"/>
      <c r="C151" s="7" t="s">
        <v>6</v>
      </c>
      <c r="D151" s="1" t="s">
        <v>143</v>
      </c>
      <c r="E151" s="56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x14ac:dyDescent="0.2">
      <c r="A152" s="1"/>
      <c r="B152" s="6"/>
      <c r="C152" s="9"/>
      <c r="D152" s="10"/>
      <c r="E152" s="56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x14ac:dyDescent="0.2">
      <c r="A153" s="1"/>
      <c r="B153" s="6"/>
      <c r="C153" s="9" t="s">
        <v>10</v>
      </c>
      <c r="D153" s="1" t="s">
        <v>134</v>
      </c>
      <c r="E153" s="56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x14ac:dyDescent="0.2">
      <c r="A154" s="1"/>
      <c r="B154" s="6"/>
      <c r="C154" s="1"/>
      <c r="D154" s="11"/>
      <c r="E154" s="56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x14ac:dyDescent="0.2">
      <c r="A155" s="1"/>
      <c r="B155" s="6"/>
      <c r="C155" s="9" t="s">
        <v>14</v>
      </c>
      <c r="D155" s="1" t="s">
        <v>150</v>
      </c>
      <c r="E155" s="56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s="43" customFormat="1" ht="14.25" x14ac:dyDescent="0.2">
      <c r="A156" s="45"/>
      <c r="B156" s="6"/>
      <c r="C156" s="9"/>
      <c r="D156" s="45"/>
      <c r="E156" s="56"/>
      <c r="F156" s="59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</row>
    <row r="157" spans="1:24" ht="14.25" x14ac:dyDescent="0.2">
      <c r="A157" s="1"/>
      <c r="B157" s="6"/>
      <c r="C157" s="9" t="s">
        <v>16</v>
      </c>
      <c r="D157" s="13" t="str">
        <f>HYPERLINK("https://drive.google.com/open?id=1kTH0NnnG5KM-72Ny09qpQIpw3en6Tuo1","Link")</f>
        <v>Link</v>
      </c>
      <c r="E157" s="56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x14ac:dyDescent="0.2">
      <c r="A158" s="1"/>
      <c r="B158" s="14"/>
      <c r="C158" s="15"/>
      <c r="D158" s="15"/>
      <c r="E158" s="15"/>
      <c r="F158" s="1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x14ac:dyDescent="0.2">
      <c r="A161" s="1"/>
      <c r="B161" s="3"/>
      <c r="C161" s="4"/>
      <c r="D161" s="4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x14ac:dyDescent="0.2">
      <c r="A162" s="1"/>
      <c r="B162" s="6"/>
      <c r="C162" s="7" t="s">
        <v>6</v>
      </c>
      <c r="D162" s="1" t="s">
        <v>151</v>
      </c>
      <c r="E162" s="56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x14ac:dyDescent="0.2">
      <c r="A163" s="1"/>
      <c r="B163" s="6"/>
      <c r="C163" s="9"/>
      <c r="D163" s="10"/>
      <c r="E163" s="56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x14ac:dyDescent="0.2">
      <c r="A164" s="1"/>
      <c r="B164" s="6"/>
      <c r="C164" s="9" t="s">
        <v>10</v>
      </c>
      <c r="D164" s="1" t="s">
        <v>152</v>
      </c>
      <c r="E164" s="56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x14ac:dyDescent="0.2">
      <c r="A165" s="1"/>
      <c r="B165" s="6"/>
      <c r="C165" s="1"/>
      <c r="D165" s="11"/>
      <c r="E165" s="56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x14ac:dyDescent="0.2">
      <c r="A166" s="1"/>
      <c r="B166" s="6"/>
      <c r="C166" s="9" t="s">
        <v>14</v>
      </c>
      <c r="D166" s="1" t="s">
        <v>144</v>
      </c>
      <c r="E166" s="56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s="43" customFormat="1" ht="14.25" x14ac:dyDescent="0.2">
      <c r="A167" s="45"/>
      <c r="B167" s="6"/>
      <c r="C167" s="9"/>
      <c r="D167" s="45"/>
      <c r="E167" s="56"/>
      <c r="F167" s="59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</row>
    <row r="168" spans="1:24" ht="14.25" x14ac:dyDescent="0.2">
      <c r="A168" s="1"/>
      <c r="B168" s="6"/>
      <c r="C168" s="9" t="s">
        <v>16</v>
      </c>
      <c r="D168" s="13" t="str">
        <f>HYPERLINK("http://www.gacetaconstitucional.com.pe/index.php/2017/11/15/sumario-gaceta-constitucional-noviembre-2017/","Link")</f>
        <v>Link</v>
      </c>
      <c r="E168" s="56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x14ac:dyDescent="0.2">
      <c r="A169" s="1"/>
      <c r="B169" s="14"/>
      <c r="C169" s="15"/>
      <c r="D169" s="15"/>
      <c r="E169" s="15"/>
      <c r="F169" s="1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x14ac:dyDescent="0.2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x14ac:dyDescent="0.2">
      <c r="A171" s="1"/>
      <c r="B171" s="3"/>
      <c r="C171" s="4"/>
      <c r="D171" s="4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x14ac:dyDescent="0.2">
      <c r="A172" s="1"/>
      <c r="B172" s="6"/>
      <c r="C172" s="7" t="s">
        <v>6</v>
      </c>
      <c r="D172" s="1" t="s">
        <v>153</v>
      </c>
      <c r="E172" s="56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x14ac:dyDescent="0.2">
      <c r="A173" s="1"/>
      <c r="B173" s="6"/>
      <c r="C173" s="9"/>
      <c r="D173" s="10"/>
      <c r="E173" s="56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x14ac:dyDescent="0.2">
      <c r="A174" s="1"/>
      <c r="B174" s="6"/>
      <c r="C174" s="9" t="s">
        <v>10</v>
      </c>
      <c r="D174" s="1" t="s">
        <v>152</v>
      </c>
      <c r="E174" s="56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x14ac:dyDescent="0.2">
      <c r="A175" s="1"/>
      <c r="B175" s="6"/>
      <c r="C175" s="1"/>
      <c r="D175" s="11"/>
      <c r="E175" s="56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x14ac:dyDescent="0.2">
      <c r="A176" s="1"/>
      <c r="B176" s="6"/>
      <c r="C176" s="9" t="s">
        <v>14</v>
      </c>
      <c r="D176" s="1" t="s">
        <v>145</v>
      </c>
      <c r="E176" s="56"/>
      <c r="F176" s="8"/>
      <c r="G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x14ac:dyDescent="0.2">
      <c r="A177" s="1"/>
      <c r="B177" s="6"/>
      <c r="C177" s="9"/>
      <c r="D177" s="1"/>
      <c r="E177" s="56"/>
      <c r="F177" s="8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x14ac:dyDescent="0.2">
      <c r="A178" s="1"/>
      <c r="B178" s="6"/>
      <c r="C178" s="9" t="s">
        <v>16</v>
      </c>
      <c r="D178" s="13" t="str">
        <f>HYPERLINK("http://dataonline3.gacetajuridica.com.pe/resource_GP/SumPeruanoCV/11012018/SUMARIO%20102.pdf","Link")</f>
        <v>Link</v>
      </c>
      <c r="E178" s="56"/>
      <c r="F178" s="8"/>
      <c r="G178" s="1"/>
      <c r="H178" s="1"/>
      <c r="I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x14ac:dyDescent="0.2">
      <c r="A179" s="1"/>
      <c r="B179" s="14"/>
      <c r="C179" s="15"/>
      <c r="D179" s="15"/>
      <c r="E179" s="15"/>
      <c r="F179" s="1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x14ac:dyDescent="0.2">
      <c r="A181" s="1"/>
      <c r="B181" s="3"/>
      <c r="C181" s="4"/>
      <c r="D181" s="4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x14ac:dyDescent="0.2">
      <c r="A182" s="1"/>
      <c r="B182" s="6"/>
      <c r="C182" s="7" t="s">
        <v>6</v>
      </c>
      <c r="D182" s="1" t="s">
        <v>153</v>
      </c>
      <c r="E182" s="56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x14ac:dyDescent="0.2">
      <c r="A183" s="1"/>
      <c r="B183" s="6"/>
      <c r="C183" s="9"/>
      <c r="D183" s="10"/>
      <c r="E183" s="56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x14ac:dyDescent="0.2">
      <c r="A184" s="1"/>
      <c r="B184" s="6"/>
      <c r="C184" s="9" t="s">
        <v>10</v>
      </c>
      <c r="D184" s="1" t="s">
        <v>152</v>
      </c>
      <c r="E184" s="56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x14ac:dyDescent="0.2">
      <c r="A185" s="1"/>
      <c r="B185" s="6"/>
      <c r="C185" s="1"/>
      <c r="D185" s="11"/>
      <c r="E185" s="56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x14ac:dyDescent="0.2">
      <c r="A186" s="1"/>
      <c r="B186" s="6"/>
      <c r="C186" s="9" t="s">
        <v>14</v>
      </c>
      <c r="D186" s="1" t="s">
        <v>148</v>
      </c>
      <c r="E186" s="56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x14ac:dyDescent="0.2">
      <c r="A187" s="1"/>
      <c r="B187" s="6"/>
      <c r="C187" s="9"/>
      <c r="D187" s="1"/>
      <c r="E187" s="56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x14ac:dyDescent="0.2">
      <c r="A188" s="1"/>
      <c r="B188" s="6"/>
      <c r="C188" s="9" t="s">
        <v>16</v>
      </c>
      <c r="D188" s="13" t="str">
        <f>HYPERLINK("http://dataonline3.gacetajuridica.com.pe/resource_GP/SumPeruanoCV/04052018/Sumario%20105.pdf","Link")</f>
        <v>Link</v>
      </c>
      <c r="E188" s="56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x14ac:dyDescent="0.2">
      <c r="A189" s="1"/>
      <c r="B189" s="14"/>
      <c r="C189" s="15"/>
      <c r="D189" s="15"/>
      <c r="E189" s="15"/>
      <c r="F189" s="1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x14ac:dyDescent="0.2">
      <c r="A191" s="1"/>
      <c r="B191" s="3"/>
      <c r="C191" s="4"/>
      <c r="D191" s="4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x14ac:dyDescent="0.2">
      <c r="A192" s="1"/>
      <c r="B192" s="6"/>
      <c r="C192" s="7" t="s">
        <v>6</v>
      </c>
      <c r="D192" s="1" t="s">
        <v>153</v>
      </c>
      <c r="E192" s="56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x14ac:dyDescent="0.2">
      <c r="A193" s="1"/>
      <c r="B193" s="6"/>
      <c r="C193" s="9"/>
      <c r="D193" s="10"/>
      <c r="E193" s="56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x14ac:dyDescent="0.2">
      <c r="A194" s="1"/>
      <c r="B194" s="6"/>
      <c r="C194" s="9" t="s">
        <v>10</v>
      </c>
      <c r="D194" s="1" t="s">
        <v>152</v>
      </c>
      <c r="E194" s="56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x14ac:dyDescent="0.2">
      <c r="A195" s="1"/>
      <c r="B195" s="6"/>
      <c r="C195" s="1"/>
      <c r="D195" s="11"/>
      <c r="E195" s="56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x14ac:dyDescent="0.2">
      <c r="A196" s="1"/>
      <c r="B196" s="6"/>
      <c r="C196" s="9" t="s">
        <v>14</v>
      </c>
      <c r="D196" s="1" t="s">
        <v>149</v>
      </c>
      <c r="E196" s="56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x14ac:dyDescent="0.2">
      <c r="A197" s="1"/>
      <c r="B197" s="6"/>
      <c r="C197" s="9"/>
      <c r="D197" s="1"/>
      <c r="E197" s="56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x14ac:dyDescent="0.2">
      <c r="A198" s="1"/>
      <c r="B198" s="6"/>
      <c r="C198" s="9" t="s">
        <v>16</v>
      </c>
      <c r="D198" s="13" t="str">
        <f>HYPERLINK("http://dataonline3.gacetajuridica.com.pe/resource_GP/SumPeruanoCV/04052018/Sumario106.pdf","Link")</f>
        <v>Link</v>
      </c>
      <c r="E198" s="56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x14ac:dyDescent="0.2">
      <c r="A199" s="1"/>
      <c r="B199" s="14"/>
      <c r="C199" s="15"/>
      <c r="D199" s="15"/>
      <c r="E199" s="15"/>
      <c r="F199" s="1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x14ac:dyDescent="0.2">
      <c r="A201" s="1"/>
      <c r="B201" s="3"/>
      <c r="C201" s="4"/>
      <c r="D201" s="4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x14ac:dyDescent="0.2">
      <c r="A202" s="1"/>
      <c r="B202" s="6"/>
      <c r="C202" s="7" t="s">
        <v>6</v>
      </c>
      <c r="D202" s="1" t="s">
        <v>153</v>
      </c>
      <c r="E202" s="56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x14ac:dyDescent="0.2">
      <c r="A203" s="1"/>
      <c r="B203" s="6"/>
      <c r="C203" s="9"/>
      <c r="D203" s="10"/>
      <c r="E203" s="56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x14ac:dyDescent="0.2">
      <c r="A204" s="1"/>
      <c r="B204" s="6"/>
      <c r="C204" s="9" t="s">
        <v>10</v>
      </c>
      <c r="D204" s="1" t="s">
        <v>152</v>
      </c>
      <c r="E204" s="56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x14ac:dyDescent="0.2">
      <c r="A205" s="1"/>
      <c r="B205" s="6"/>
      <c r="C205" s="1"/>
      <c r="D205" s="11"/>
      <c r="E205" s="56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x14ac:dyDescent="0.2">
      <c r="A206" s="1"/>
      <c r="B206" s="6"/>
      <c r="C206" s="9" t="s">
        <v>14</v>
      </c>
      <c r="D206" s="1" t="s">
        <v>150</v>
      </c>
      <c r="E206" s="56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x14ac:dyDescent="0.2">
      <c r="A207" s="1"/>
      <c r="B207" s="6"/>
      <c r="C207" s="9"/>
      <c r="D207" s="1"/>
      <c r="E207" s="56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x14ac:dyDescent="0.2">
      <c r="A208" s="1"/>
      <c r="B208" s="6"/>
      <c r="C208" s="9" t="s">
        <v>16</v>
      </c>
      <c r="D208" s="13" t="str">
        <f>HYPERLINK("http://dataonline3.gacetajuridica.com.pe/resource_GP/SumPeruanoCV/01062018/Sumario106.pdf","Link")</f>
        <v>Link</v>
      </c>
      <c r="E208" s="56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x14ac:dyDescent="0.2">
      <c r="A209" s="1"/>
      <c r="B209" s="14"/>
      <c r="C209" s="15"/>
      <c r="D209" s="15"/>
      <c r="E209" s="15"/>
      <c r="F209" s="1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x14ac:dyDescent="0.2">
      <c r="A211" s="1"/>
      <c r="B211" s="3"/>
      <c r="C211" s="4"/>
      <c r="D211" s="4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x14ac:dyDescent="0.2">
      <c r="A212" s="1"/>
      <c r="B212" s="6"/>
      <c r="C212" s="7" t="s">
        <v>6</v>
      </c>
      <c r="D212" s="1" t="s">
        <v>153</v>
      </c>
      <c r="E212" s="56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x14ac:dyDescent="0.2">
      <c r="A213" s="1"/>
      <c r="B213" s="6"/>
      <c r="C213" s="9"/>
      <c r="D213" s="10"/>
      <c r="E213" s="56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x14ac:dyDescent="0.2">
      <c r="A214" s="1"/>
      <c r="B214" s="6"/>
      <c r="C214" s="9" t="s">
        <v>10</v>
      </c>
      <c r="D214" s="1" t="s">
        <v>152</v>
      </c>
      <c r="E214" s="56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x14ac:dyDescent="0.2">
      <c r="A215" s="1"/>
      <c r="B215" s="6"/>
      <c r="C215" s="1"/>
      <c r="D215" s="11"/>
      <c r="E215" s="56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x14ac:dyDescent="0.2">
      <c r="A216" s="1"/>
      <c r="B216" s="6"/>
      <c r="C216" s="9" t="s">
        <v>14</v>
      </c>
      <c r="D216" s="1" t="s">
        <v>166</v>
      </c>
      <c r="E216" s="56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x14ac:dyDescent="0.2">
      <c r="A217" s="1"/>
      <c r="B217" s="6"/>
      <c r="C217" s="9"/>
      <c r="D217" s="1"/>
      <c r="E217" s="56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x14ac:dyDescent="0.2">
      <c r="A218" s="1"/>
      <c r="B218" s="6"/>
      <c r="C218" s="9" t="s">
        <v>16</v>
      </c>
      <c r="D218" s="13" t="str">
        <f>HYPERLINK("http://dataonline3.gacetajuridica.com.pe/resource_GP/SumPeruanoCV/11012018/SUMARIO103.pdf","Link")</f>
        <v>Link</v>
      </c>
      <c r="E218" s="56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x14ac:dyDescent="0.2">
      <c r="A219" s="1"/>
      <c r="B219" s="14"/>
      <c r="C219" s="15"/>
      <c r="D219" s="15"/>
      <c r="E219" s="15"/>
      <c r="F219" s="1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x14ac:dyDescent="0.2">
      <c r="A221" s="1"/>
      <c r="B221" s="3"/>
      <c r="C221" s="4"/>
      <c r="D221" s="4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x14ac:dyDescent="0.2">
      <c r="A222" s="1"/>
      <c r="B222" s="6"/>
      <c r="C222" s="7" t="s">
        <v>6</v>
      </c>
      <c r="D222" s="1" t="s">
        <v>153</v>
      </c>
      <c r="E222" s="56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x14ac:dyDescent="0.2">
      <c r="A223" s="1"/>
      <c r="B223" s="6"/>
      <c r="C223" s="9"/>
      <c r="D223" s="10"/>
      <c r="E223" s="56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x14ac:dyDescent="0.2">
      <c r="A224" s="1"/>
      <c r="B224" s="6"/>
      <c r="C224" s="9" t="s">
        <v>10</v>
      </c>
      <c r="D224" s="1" t="s">
        <v>152</v>
      </c>
      <c r="E224" s="56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x14ac:dyDescent="0.2">
      <c r="A225" s="1"/>
      <c r="B225" s="6"/>
      <c r="C225" s="1"/>
      <c r="D225" s="11"/>
      <c r="E225" s="56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x14ac:dyDescent="0.2">
      <c r="A226" s="1"/>
      <c r="B226" s="6"/>
      <c r="C226" s="9" t="s">
        <v>14</v>
      </c>
      <c r="D226" s="1" t="s">
        <v>169</v>
      </c>
      <c r="E226" s="56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x14ac:dyDescent="0.2">
      <c r="A227" s="1"/>
      <c r="B227" s="6"/>
      <c r="C227" s="9"/>
      <c r="D227" s="1"/>
      <c r="E227" s="56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x14ac:dyDescent="0.2">
      <c r="A228" s="1"/>
      <c r="B228" s="6"/>
      <c r="C228" s="9" t="s">
        <v>16</v>
      </c>
      <c r="D228" s="13" t="str">
        <f>HYPERLINK("http://dataonline3.gacetajuridica.com.pe/resource_GP/SumPeruanoCV/14022018/Sumario104.pdf","Link")</f>
        <v>Link</v>
      </c>
      <c r="E228" s="56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x14ac:dyDescent="0.2">
      <c r="A229" s="1"/>
      <c r="B229" s="14"/>
      <c r="C229" s="15"/>
      <c r="D229" s="15"/>
      <c r="E229" s="15"/>
      <c r="F229" s="1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x14ac:dyDescent="0.2"/>
    <row r="430" spans="1:24" ht="14.25" x14ac:dyDescent="0.2"/>
    <row r="431" spans="1:24" ht="14.25" x14ac:dyDescent="0.2"/>
    <row r="432" spans="1:24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</sheetData>
  <mergeCells count="10">
    <mergeCell ref="D63:D64"/>
    <mergeCell ref="D74:D75"/>
    <mergeCell ref="C2:E2"/>
    <mergeCell ref="D30:D31"/>
    <mergeCell ref="C3:E3"/>
    <mergeCell ref="C4:E4"/>
    <mergeCell ref="C6:E6"/>
    <mergeCell ref="C5:E5"/>
    <mergeCell ref="D52:D53"/>
    <mergeCell ref="D41:D42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5"/>
  <sheetViews>
    <sheetView topLeftCell="A289" zoomScale="60" zoomScaleNormal="60" workbookViewId="0">
      <selection activeCell="Q3" sqref="Q3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25" customWidth="1"/>
    <col min="4" max="4" width="32.5" customWidth="1"/>
    <col min="5" max="5" width="13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43" customFormat="1" ht="15" customHeight="1" x14ac:dyDescent="0.2"/>
    <row r="2" spans="1:24" ht="27.75" customHeight="1" x14ac:dyDescent="0.2">
      <c r="A2" s="1"/>
      <c r="B2" s="1"/>
      <c r="C2" s="49" t="s">
        <v>0</v>
      </c>
      <c r="D2" s="48"/>
      <c r="E2" s="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.75" customHeight="1" x14ac:dyDescent="0.2">
      <c r="A3" s="1"/>
      <c r="B3" s="1"/>
      <c r="C3" s="49" t="s">
        <v>1</v>
      </c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.75" customHeight="1" x14ac:dyDescent="0.2">
      <c r="A4" s="1"/>
      <c r="B4" s="1"/>
      <c r="C4" s="49" t="s">
        <v>2</v>
      </c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7.75" customHeight="1" x14ac:dyDescent="0.2">
      <c r="A5" s="1"/>
      <c r="B5" s="1"/>
      <c r="C5" s="49" t="s">
        <v>258</v>
      </c>
      <c r="D5" s="48"/>
      <c r="E5" s="4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7.75" customHeight="1" x14ac:dyDescent="0.2">
      <c r="A6" s="1"/>
      <c r="B6" s="1"/>
      <c r="C6" s="49" t="s">
        <v>154</v>
      </c>
      <c r="D6" s="48"/>
      <c r="E6" s="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x14ac:dyDescent="0.2">
      <c r="A8" s="1"/>
      <c r="B8" s="3"/>
      <c r="C8" s="4"/>
      <c r="D8" s="4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6"/>
      <c r="C9" s="7" t="s">
        <v>6</v>
      </c>
      <c r="D9" s="50" t="s">
        <v>155</v>
      </c>
      <c r="E9" s="56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x14ac:dyDescent="0.2">
      <c r="A10" s="1"/>
      <c r="B10" s="6"/>
      <c r="C10" s="1"/>
      <c r="D10" s="48"/>
      <c r="E10" s="56"/>
      <c r="F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x14ac:dyDescent="0.2">
      <c r="A11" s="1"/>
      <c r="B11" s="6"/>
      <c r="C11" s="1"/>
      <c r="D11" s="1"/>
      <c r="E11" s="56"/>
      <c r="F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x14ac:dyDescent="0.2">
      <c r="A12" s="1"/>
      <c r="B12" s="6"/>
      <c r="C12" s="9" t="s">
        <v>10</v>
      </c>
      <c r="D12" s="1" t="s">
        <v>156</v>
      </c>
      <c r="E12" s="56"/>
      <c r="F12" s="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43" customFormat="1" ht="14.25" x14ac:dyDescent="0.2">
      <c r="A13" s="45"/>
      <c r="B13" s="6"/>
      <c r="C13" s="9"/>
      <c r="D13" s="45"/>
      <c r="E13" s="56"/>
      <c r="F13" s="59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14.25" x14ac:dyDescent="0.2">
      <c r="A14" s="1"/>
      <c r="B14" s="6"/>
      <c r="C14" s="9" t="s">
        <v>14</v>
      </c>
      <c r="D14" s="1" t="s">
        <v>157</v>
      </c>
      <c r="E14" s="56"/>
      <c r="F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x14ac:dyDescent="0.2">
      <c r="A15" s="1"/>
      <c r="B15" s="6"/>
      <c r="E15" s="56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x14ac:dyDescent="0.2">
      <c r="A16" s="1"/>
      <c r="B16" s="6"/>
      <c r="C16" s="9" t="s">
        <v>16</v>
      </c>
      <c r="D16" s="13" t="str">
        <f>HYPERLINK("https://www.grao.com/es/producto/revista-alambique-92-abril-18-electromagnetismo-al092","Link")</f>
        <v>Link</v>
      </c>
      <c r="E16" s="56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x14ac:dyDescent="0.2">
      <c r="A17" s="1"/>
      <c r="B17" s="14"/>
      <c r="C17" s="15"/>
      <c r="D17" s="32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x14ac:dyDescent="0.2">
      <c r="A19" s="1"/>
      <c r="B19" s="3"/>
      <c r="C19" s="4"/>
      <c r="D19" s="4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x14ac:dyDescent="0.2">
      <c r="A20" s="1"/>
      <c r="B20" s="6"/>
      <c r="C20" s="7" t="s">
        <v>6</v>
      </c>
      <c r="D20" s="1" t="s">
        <v>158</v>
      </c>
      <c r="E20" s="56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x14ac:dyDescent="0.2">
      <c r="A21" s="1"/>
      <c r="B21" s="6"/>
      <c r="C21" s="9"/>
      <c r="D21" s="10"/>
      <c r="E21" s="56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x14ac:dyDescent="0.2">
      <c r="A22" s="1"/>
      <c r="B22" s="6"/>
      <c r="C22" s="9" t="s">
        <v>10</v>
      </c>
      <c r="D22" s="1" t="s">
        <v>159</v>
      </c>
      <c r="E22" s="56"/>
      <c r="F22" s="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x14ac:dyDescent="0.2">
      <c r="A23" s="1"/>
      <c r="B23" s="6"/>
      <c r="C23" s="1"/>
      <c r="D23" s="1"/>
      <c r="E23" s="56"/>
      <c r="F23" s="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x14ac:dyDescent="0.2">
      <c r="A24" s="1"/>
      <c r="B24" s="6"/>
      <c r="C24" s="9" t="s">
        <v>14</v>
      </c>
      <c r="D24" s="1" t="s">
        <v>161</v>
      </c>
      <c r="E24" s="56"/>
      <c r="F24" s="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43" customFormat="1" ht="14.25" x14ac:dyDescent="0.2">
      <c r="A25" s="45"/>
      <c r="B25" s="6"/>
      <c r="C25" s="9"/>
      <c r="D25" s="45"/>
      <c r="E25" s="56"/>
      <c r="F25" s="5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14.25" x14ac:dyDescent="0.2">
      <c r="A26" s="1"/>
      <c r="B26" s="6"/>
      <c r="C26" s="9" t="s">
        <v>16</v>
      </c>
      <c r="D26" s="13" t="str">
        <f>HYPERLINK("https://www.grao.com/es/producto/revista-aula-258-febrero-17-convivencia-en-positivo","Link")</f>
        <v>Link</v>
      </c>
      <c r="E26" s="56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x14ac:dyDescent="0.2">
      <c r="A27" s="1"/>
      <c r="B27" s="14"/>
      <c r="C27" s="15"/>
      <c r="D27" s="15"/>
      <c r="E27" s="15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x14ac:dyDescent="0.2">
      <c r="A29" s="1"/>
      <c r="B29" s="3"/>
      <c r="C29" s="4"/>
      <c r="D29" s="4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x14ac:dyDescent="0.2">
      <c r="A30" s="1"/>
      <c r="B30" s="6"/>
      <c r="C30" s="7" t="s">
        <v>6</v>
      </c>
      <c r="D30" s="1" t="s">
        <v>158</v>
      </c>
      <c r="E30" s="56"/>
      <c r="F30" s="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x14ac:dyDescent="0.2">
      <c r="A31" s="1"/>
      <c r="B31" s="6"/>
      <c r="C31" s="9"/>
      <c r="D31" s="10"/>
      <c r="E31" s="56"/>
      <c r="F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x14ac:dyDescent="0.2">
      <c r="A32" s="1"/>
      <c r="B32" s="6"/>
      <c r="C32" s="9" t="s">
        <v>10</v>
      </c>
      <c r="D32" s="1" t="s">
        <v>159</v>
      </c>
      <c r="E32" s="56"/>
      <c r="F32" s="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x14ac:dyDescent="0.2">
      <c r="A33" s="1"/>
      <c r="B33" s="6"/>
      <c r="C33" s="1"/>
      <c r="D33" s="1"/>
      <c r="E33" s="56"/>
      <c r="F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x14ac:dyDescent="0.2">
      <c r="A34" s="1"/>
      <c r="B34" s="6"/>
      <c r="C34" s="9" t="s">
        <v>14</v>
      </c>
      <c r="D34" s="1" t="s">
        <v>165</v>
      </c>
      <c r="E34" s="56"/>
      <c r="F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43" customFormat="1" ht="14.25" x14ac:dyDescent="0.2">
      <c r="A35" s="45"/>
      <c r="B35" s="6"/>
      <c r="C35" s="9"/>
      <c r="D35" s="45"/>
      <c r="E35" s="56"/>
      <c r="F35" s="59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ht="14.25" x14ac:dyDescent="0.2">
      <c r="A36" s="1"/>
      <c r="B36" s="6"/>
      <c r="C36" s="9" t="s">
        <v>16</v>
      </c>
      <c r="D36" s="13" t="str">
        <f>HYPERLINK("https://www.grao.com/es/producto/revista-aula-259-marzo-17-el-juego-en-el-corazon-de-la-ensenanza-y-el-aprendizaje","Link")</f>
        <v>Link</v>
      </c>
      <c r="E36" s="56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x14ac:dyDescent="0.2">
      <c r="A37" s="1"/>
      <c r="B37" s="14"/>
      <c r="C37" s="15"/>
      <c r="D37" s="15"/>
      <c r="E37" s="15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x14ac:dyDescent="0.2">
      <c r="A39" s="1"/>
      <c r="B39" s="3"/>
      <c r="C39" s="4"/>
      <c r="D39" s="4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x14ac:dyDescent="0.2">
      <c r="A40" s="1"/>
      <c r="B40" s="6"/>
      <c r="C40" s="7" t="s">
        <v>6</v>
      </c>
      <c r="D40" s="1" t="s">
        <v>158</v>
      </c>
      <c r="E40" s="56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x14ac:dyDescent="0.2">
      <c r="A41" s="1"/>
      <c r="B41" s="6"/>
      <c r="C41" s="9"/>
      <c r="D41" s="10"/>
      <c r="E41" s="56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x14ac:dyDescent="0.2">
      <c r="A42" s="1"/>
      <c r="B42" s="6"/>
      <c r="C42" s="9" t="s">
        <v>10</v>
      </c>
      <c r="D42" s="1" t="s">
        <v>159</v>
      </c>
      <c r="E42" s="56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x14ac:dyDescent="0.2">
      <c r="A43" s="1"/>
      <c r="B43" s="6"/>
      <c r="C43" s="1"/>
      <c r="D43" s="1"/>
      <c r="E43" s="56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x14ac:dyDescent="0.2">
      <c r="A44" s="1"/>
      <c r="B44" s="6"/>
      <c r="C44" s="9" t="s">
        <v>14</v>
      </c>
      <c r="D44" s="1" t="s">
        <v>167</v>
      </c>
      <c r="E44" s="56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43" customFormat="1" ht="14.25" x14ac:dyDescent="0.2">
      <c r="A45" s="45"/>
      <c r="B45" s="6"/>
      <c r="C45" s="9"/>
      <c r="D45" s="45"/>
      <c r="E45" s="56"/>
      <c r="F45" s="59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</row>
    <row r="46" spans="1:24" ht="14.25" x14ac:dyDescent="0.2">
      <c r="A46" s="1"/>
      <c r="B46" s="6"/>
      <c r="C46" s="9" t="s">
        <v>16</v>
      </c>
      <c r="D46" s="13" t="str">
        <f>HYPERLINK("https://www.grao.com/es/producto/revista-aula-260-abril-17-comunicacion-de-la-ciencia","Link")</f>
        <v>Link</v>
      </c>
      <c r="E46" s="56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x14ac:dyDescent="0.2">
      <c r="A47" s="1"/>
      <c r="B47" s="14"/>
      <c r="C47" s="15"/>
      <c r="D47" s="15"/>
      <c r="E47" s="15"/>
      <c r="F47" s="1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x14ac:dyDescent="0.2">
      <c r="A49" s="1"/>
      <c r="B49" s="3"/>
      <c r="C49" s="4"/>
      <c r="D49" s="4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x14ac:dyDescent="0.2">
      <c r="A50" s="1"/>
      <c r="B50" s="6"/>
      <c r="C50" s="7" t="s">
        <v>6</v>
      </c>
      <c r="D50" s="1" t="s">
        <v>158</v>
      </c>
      <c r="E50" s="56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x14ac:dyDescent="0.2">
      <c r="A51" s="1"/>
      <c r="B51" s="6"/>
      <c r="C51" s="9"/>
      <c r="D51" s="10"/>
      <c r="E51" s="56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x14ac:dyDescent="0.2">
      <c r="A52" s="1"/>
      <c r="B52" s="6"/>
      <c r="C52" s="9" t="s">
        <v>10</v>
      </c>
      <c r="D52" s="1" t="s">
        <v>159</v>
      </c>
      <c r="E52" s="56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x14ac:dyDescent="0.2">
      <c r="A53" s="1"/>
      <c r="B53" s="6"/>
      <c r="C53" s="1"/>
      <c r="D53" s="1"/>
      <c r="E53" s="56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x14ac:dyDescent="0.2">
      <c r="A54" s="1"/>
      <c r="B54" s="6"/>
      <c r="C54" s="9" t="s">
        <v>14</v>
      </c>
      <c r="D54" s="1" t="s">
        <v>170</v>
      </c>
      <c r="E54" s="56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43" customFormat="1" ht="14.25" x14ac:dyDescent="0.2">
      <c r="A55" s="45"/>
      <c r="B55" s="6"/>
      <c r="C55" s="9"/>
      <c r="D55" s="45"/>
      <c r="E55" s="56"/>
      <c r="F55" s="59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ht="14.25" x14ac:dyDescent="0.2">
      <c r="A56" s="1"/>
      <c r="B56" s="6"/>
      <c r="C56" s="9" t="s">
        <v>16</v>
      </c>
      <c r="D56" s="13" t="str">
        <f>HYPERLINK("https://www.grao.com/es/producto/revista-aula-261-mayo-17-experiencias-de-aula-y-de-centro","Link")</f>
        <v>Link</v>
      </c>
      <c r="E56" s="56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x14ac:dyDescent="0.2">
      <c r="A57" s="1"/>
      <c r="B57" s="14"/>
      <c r="C57" s="15"/>
      <c r="D57" s="15"/>
      <c r="E57" s="15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x14ac:dyDescent="0.2">
      <c r="A59" s="1"/>
      <c r="B59" s="3"/>
      <c r="C59" s="4"/>
      <c r="D59" s="4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x14ac:dyDescent="0.2">
      <c r="A60" s="1"/>
      <c r="B60" s="6"/>
      <c r="C60" s="7" t="s">
        <v>6</v>
      </c>
      <c r="D60" s="1" t="s">
        <v>158</v>
      </c>
      <c r="E60" s="56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x14ac:dyDescent="0.2">
      <c r="A61" s="1"/>
      <c r="B61" s="6"/>
      <c r="C61" s="9"/>
      <c r="D61" s="10"/>
      <c r="E61" s="56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x14ac:dyDescent="0.2">
      <c r="A62" s="1"/>
      <c r="B62" s="6"/>
      <c r="C62" s="9" t="s">
        <v>10</v>
      </c>
      <c r="D62" s="1" t="s">
        <v>159</v>
      </c>
      <c r="E62" s="56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x14ac:dyDescent="0.2">
      <c r="A63" s="1"/>
      <c r="B63" s="6"/>
      <c r="C63" s="1"/>
      <c r="D63" s="1"/>
      <c r="E63" s="56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x14ac:dyDescent="0.2">
      <c r="A64" s="1"/>
      <c r="B64" s="6"/>
      <c r="C64" s="9" t="s">
        <v>14</v>
      </c>
      <c r="D64" s="1" t="s">
        <v>171</v>
      </c>
      <c r="E64" s="56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43" customFormat="1" ht="14.25" x14ac:dyDescent="0.2">
      <c r="A65" s="45"/>
      <c r="B65" s="6"/>
      <c r="C65" s="9"/>
      <c r="D65" s="45"/>
      <c r="E65" s="56"/>
      <c r="F65" s="59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ht="14.25" x14ac:dyDescent="0.2">
      <c r="A66" s="1"/>
      <c r="B66" s="6"/>
      <c r="C66" s="9" t="s">
        <v>16</v>
      </c>
      <c r="D66" s="13" t="str">
        <f>HYPERLINK("https://www.grao.com/es/producto/revista-aula-263-264-julio-17-escuchar-el-cuerpo-para-escuchar-el-corazon","Link")</f>
        <v>Link</v>
      </c>
      <c r="E66" s="56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x14ac:dyDescent="0.2">
      <c r="A67" s="1"/>
      <c r="B67" s="14"/>
      <c r="C67" s="15"/>
      <c r="D67" s="15"/>
      <c r="E67" s="15"/>
      <c r="F67" s="1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x14ac:dyDescent="0.2">
      <c r="A69" s="1"/>
      <c r="B69" s="3"/>
      <c r="C69" s="4"/>
      <c r="D69" s="4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x14ac:dyDescent="0.2">
      <c r="A70" s="1"/>
      <c r="B70" s="6"/>
      <c r="C70" s="7" t="s">
        <v>6</v>
      </c>
      <c r="D70" s="1" t="s">
        <v>158</v>
      </c>
      <c r="E70" s="56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x14ac:dyDescent="0.2">
      <c r="A71" s="1"/>
      <c r="B71" s="6"/>
      <c r="C71" s="9"/>
      <c r="D71" s="10"/>
      <c r="E71" s="56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x14ac:dyDescent="0.2">
      <c r="A72" s="1"/>
      <c r="B72" s="6"/>
      <c r="C72" s="9" t="s">
        <v>10</v>
      </c>
      <c r="D72" s="1" t="s">
        <v>159</v>
      </c>
      <c r="E72" s="56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6"/>
      <c r="C73" s="1"/>
      <c r="D73" s="1"/>
      <c r="E73" s="56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x14ac:dyDescent="0.2">
      <c r="A74" s="1"/>
      <c r="B74" s="6"/>
      <c r="C74" s="9" t="s">
        <v>14</v>
      </c>
      <c r="D74" s="1" t="s">
        <v>172</v>
      </c>
      <c r="E74" s="5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43" customFormat="1" ht="14.25" x14ac:dyDescent="0.2">
      <c r="A75" s="45"/>
      <c r="B75" s="6"/>
      <c r="C75" s="9"/>
      <c r="D75" s="45"/>
      <c r="E75" s="56"/>
      <c r="F75" s="59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spans="1:24" ht="14.25" x14ac:dyDescent="0.2">
      <c r="A76" s="1"/>
      <c r="B76" s="6"/>
      <c r="C76" s="9" t="s">
        <v>16</v>
      </c>
      <c r="D76" s="13" t="str">
        <f>HYPERLINK("https://www.grao.com/es/producto/revista-aula-262-junio-17-coaching-dialogo-y-bienestar","Link")</f>
        <v>Link</v>
      </c>
      <c r="E76" s="56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x14ac:dyDescent="0.2">
      <c r="A77" s="1"/>
      <c r="B77" s="14"/>
      <c r="C77" s="15"/>
      <c r="D77" s="15"/>
      <c r="E77" s="15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x14ac:dyDescent="0.2">
      <c r="A79" s="1"/>
      <c r="B79" s="3"/>
      <c r="C79" s="4"/>
      <c r="D79" s="4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x14ac:dyDescent="0.2">
      <c r="A80" s="1"/>
      <c r="B80" s="6"/>
      <c r="C80" s="7" t="s">
        <v>6</v>
      </c>
      <c r="D80" s="1" t="s">
        <v>158</v>
      </c>
      <c r="E80" s="56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x14ac:dyDescent="0.2">
      <c r="A81" s="1"/>
      <c r="B81" s="6"/>
      <c r="C81" s="9"/>
      <c r="D81" s="10"/>
      <c r="E81" s="56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x14ac:dyDescent="0.2">
      <c r="A82" s="1"/>
      <c r="B82" s="6"/>
      <c r="C82" s="9" t="s">
        <v>10</v>
      </c>
      <c r="D82" s="1" t="s">
        <v>159</v>
      </c>
      <c r="E82" s="56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x14ac:dyDescent="0.2">
      <c r="A83" s="1"/>
      <c r="B83" s="6"/>
      <c r="C83" s="1"/>
      <c r="D83" s="1"/>
      <c r="E83" s="56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x14ac:dyDescent="0.2">
      <c r="A84" s="1"/>
      <c r="B84" s="6"/>
      <c r="C84" s="9" t="s">
        <v>14</v>
      </c>
      <c r="D84" s="1" t="s">
        <v>173</v>
      </c>
      <c r="E84" s="56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s="43" customFormat="1" ht="14.25" x14ac:dyDescent="0.2">
      <c r="A85" s="45"/>
      <c r="B85" s="6"/>
      <c r="C85" s="9"/>
      <c r="D85" s="45"/>
      <c r="E85" s="56"/>
      <c r="F85" s="59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</row>
    <row r="86" spans="1:24" ht="14.25" x14ac:dyDescent="0.2">
      <c r="A86" s="1"/>
      <c r="B86" s="6"/>
      <c r="C86" s="9" t="s">
        <v>16</v>
      </c>
      <c r="D86" s="13" t="str">
        <f>HYPERLINK("https://www.grao.com/es/producto/red-de-apoyo-entre-centros-educativos-au265","Link")</f>
        <v>Link</v>
      </c>
      <c r="E86" s="56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x14ac:dyDescent="0.2">
      <c r="A87" s="1"/>
      <c r="B87" s="14"/>
      <c r="C87" s="15"/>
      <c r="D87" s="15"/>
      <c r="E87" s="15"/>
      <c r="F87" s="1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x14ac:dyDescent="0.2">
      <c r="A89" s="1"/>
      <c r="B89" s="3"/>
      <c r="C89" s="4"/>
      <c r="D89" s="4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x14ac:dyDescent="0.2">
      <c r="A90" s="1"/>
      <c r="B90" s="6"/>
      <c r="C90" s="7" t="s">
        <v>6</v>
      </c>
      <c r="D90" s="1" t="s">
        <v>158</v>
      </c>
      <c r="E90" s="56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x14ac:dyDescent="0.2">
      <c r="A91" s="1"/>
      <c r="B91" s="6"/>
      <c r="C91" s="9"/>
      <c r="D91" s="10"/>
      <c r="E91" s="56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x14ac:dyDescent="0.2">
      <c r="A92" s="1"/>
      <c r="B92" s="6"/>
      <c r="C92" s="9" t="s">
        <v>10</v>
      </c>
      <c r="D92" s="1" t="s">
        <v>159</v>
      </c>
      <c r="E92" s="56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x14ac:dyDescent="0.2">
      <c r="A93" s="1"/>
      <c r="B93" s="6"/>
      <c r="C93" s="1"/>
      <c r="D93" s="1"/>
      <c r="E93" s="56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x14ac:dyDescent="0.2">
      <c r="A94" s="1"/>
      <c r="B94" s="6"/>
      <c r="C94" s="9" t="s">
        <v>14</v>
      </c>
      <c r="D94" s="1" t="s">
        <v>174</v>
      </c>
      <c r="E94" s="56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s="43" customFormat="1" ht="14.25" x14ac:dyDescent="0.2">
      <c r="A95" s="45"/>
      <c r="B95" s="6"/>
      <c r="C95" s="9"/>
      <c r="D95" s="45"/>
      <c r="E95" s="56"/>
      <c r="F95" s="59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</row>
    <row r="96" spans="1:24" ht="14.25" x14ac:dyDescent="0.2">
      <c r="A96" s="1"/>
      <c r="B96" s="6"/>
      <c r="C96" s="9" t="s">
        <v>16</v>
      </c>
      <c r="D96" s="13" t="str">
        <f>HYPERLINK("https://www.grao.com/es/producto/proyectos-interdisciplinares-en-la-educacion-fisica-au266","Link")</f>
        <v>Link</v>
      </c>
      <c r="E96" s="56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x14ac:dyDescent="0.2">
      <c r="A97" s="1"/>
      <c r="B97" s="14"/>
      <c r="C97" s="15"/>
      <c r="D97" s="15"/>
      <c r="E97" s="15"/>
      <c r="F97" s="1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x14ac:dyDescent="0.2">
      <c r="A99" s="1"/>
      <c r="B99" s="3"/>
      <c r="C99" s="4"/>
      <c r="D99" s="4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x14ac:dyDescent="0.2">
      <c r="A100" s="1"/>
      <c r="B100" s="6"/>
      <c r="C100" s="7" t="s">
        <v>6</v>
      </c>
      <c r="D100" s="1" t="s">
        <v>158</v>
      </c>
      <c r="E100" s="56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x14ac:dyDescent="0.2">
      <c r="A101" s="1"/>
      <c r="B101" s="6"/>
      <c r="C101" s="9"/>
      <c r="D101" s="10"/>
      <c r="E101" s="56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x14ac:dyDescent="0.2">
      <c r="A102" s="1"/>
      <c r="B102" s="6"/>
      <c r="C102" s="9" t="s">
        <v>10</v>
      </c>
      <c r="D102" s="1" t="s">
        <v>159</v>
      </c>
      <c r="E102" s="56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x14ac:dyDescent="0.2">
      <c r="A103" s="1"/>
      <c r="B103" s="6"/>
      <c r="C103" s="1"/>
      <c r="D103" s="1"/>
      <c r="E103" s="56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x14ac:dyDescent="0.2">
      <c r="A104" s="1"/>
      <c r="B104" s="6"/>
      <c r="C104" s="9" t="s">
        <v>14</v>
      </c>
      <c r="D104" s="1" t="s">
        <v>175</v>
      </c>
      <c r="E104" s="56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s="43" customFormat="1" ht="14.25" x14ac:dyDescent="0.2">
      <c r="A105" s="45"/>
      <c r="B105" s="6"/>
      <c r="C105" s="9"/>
      <c r="D105" s="45"/>
      <c r="E105" s="56"/>
      <c r="F105" s="59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</row>
    <row r="106" spans="1:24" ht="14.25" x14ac:dyDescent="0.2">
      <c r="A106" s="1"/>
      <c r="B106" s="6"/>
      <c r="C106" s="9" t="s">
        <v>16</v>
      </c>
      <c r="D106" s="13" t="str">
        <f>HYPERLINK("https://www.grao.com/es/producto/10-ideas-clave-y-10-retos-de-futuro-au267","Link")</f>
        <v>Link</v>
      </c>
      <c r="E106" s="56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x14ac:dyDescent="0.2">
      <c r="A107" s="1"/>
      <c r="B107" s="14"/>
      <c r="C107" s="15"/>
      <c r="D107" s="15"/>
      <c r="E107" s="15"/>
      <c r="F107" s="1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x14ac:dyDescent="0.2">
      <c r="A109" s="1"/>
      <c r="B109" s="3"/>
      <c r="C109" s="4"/>
      <c r="D109" s="4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x14ac:dyDescent="0.2">
      <c r="A110" s="1"/>
      <c r="B110" s="6"/>
      <c r="C110" s="7" t="s">
        <v>6</v>
      </c>
      <c r="D110" s="1" t="s">
        <v>176</v>
      </c>
      <c r="E110" s="56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x14ac:dyDescent="0.2">
      <c r="A111" s="1"/>
      <c r="B111" s="6"/>
      <c r="C111" s="9"/>
      <c r="D111" s="10"/>
      <c r="E111" s="56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x14ac:dyDescent="0.2">
      <c r="A112" s="1"/>
      <c r="B112" s="6"/>
      <c r="C112" s="9" t="s">
        <v>10</v>
      </c>
      <c r="D112" s="1" t="s">
        <v>159</v>
      </c>
      <c r="E112" s="56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x14ac:dyDescent="0.2">
      <c r="A113" s="1"/>
      <c r="B113" s="6"/>
      <c r="C113" s="1"/>
      <c r="D113" s="1"/>
      <c r="E113" s="56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x14ac:dyDescent="0.2">
      <c r="A114" s="1"/>
      <c r="B114" s="6"/>
      <c r="C114" s="9" t="s">
        <v>14</v>
      </c>
      <c r="D114" s="1" t="s">
        <v>177</v>
      </c>
      <c r="E114" s="56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s="43" customFormat="1" ht="14.25" x14ac:dyDescent="0.2">
      <c r="A115" s="45"/>
      <c r="B115" s="6"/>
      <c r="C115" s="9"/>
      <c r="D115" s="45"/>
      <c r="E115" s="56"/>
      <c r="F115" s="59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</row>
    <row r="116" spans="1:24" ht="14.25" x14ac:dyDescent="0.2">
      <c r="A116" s="1"/>
      <c r="B116" s="6"/>
      <c r="C116" s="9" t="s">
        <v>16</v>
      </c>
      <c r="D116" s="13" t="str">
        <f>HYPERLINK("https://www.grao.com/es/producto/revista-aula-sec-022-mayo-17-flipped-y-tic-en-bachillerato","Link")</f>
        <v>Link</v>
      </c>
      <c r="E116" s="56"/>
      <c r="F116" s="8"/>
      <c r="G116" s="1"/>
      <c r="H116" s="1"/>
      <c r="I116" s="1"/>
      <c r="J116" s="56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x14ac:dyDescent="0.2">
      <c r="A117" s="1"/>
      <c r="B117" s="14"/>
      <c r="C117" s="15"/>
      <c r="D117" s="15"/>
      <c r="E117" s="15"/>
      <c r="F117" s="1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x14ac:dyDescent="0.2">
      <c r="A119" s="1"/>
      <c r="B119" s="3"/>
      <c r="C119" s="4"/>
      <c r="D119" s="4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x14ac:dyDescent="0.2">
      <c r="A120" s="1"/>
      <c r="B120" s="6"/>
      <c r="C120" s="7" t="s">
        <v>6</v>
      </c>
      <c r="D120" s="1" t="s">
        <v>176</v>
      </c>
      <c r="E120" s="56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x14ac:dyDescent="0.2">
      <c r="A121" s="1"/>
      <c r="B121" s="6"/>
      <c r="C121" s="9"/>
      <c r="D121" s="10"/>
      <c r="E121" s="56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x14ac:dyDescent="0.2">
      <c r="A122" s="1"/>
      <c r="B122" s="6"/>
      <c r="C122" s="9" t="s">
        <v>10</v>
      </c>
      <c r="D122" s="1" t="s">
        <v>159</v>
      </c>
      <c r="E122" s="56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x14ac:dyDescent="0.2">
      <c r="A123" s="1"/>
      <c r="B123" s="6"/>
      <c r="C123" s="1"/>
      <c r="D123" s="1"/>
      <c r="E123" s="56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x14ac:dyDescent="0.2">
      <c r="A124" s="1"/>
      <c r="B124" s="6"/>
      <c r="C124" s="9" t="s">
        <v>14</v>
      </c>
      <c r="D124" s="1" t="s">
        <v>178</v>
      </c>
      <c r="E124" s="56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s="43" customFormat="1" ht="14.25" x14ac:dyDescent="0.2">
      <c r="A125" s="45"/>
      <c r="B125" s="6"/>
      <c r="C125" s="9"/>
      <c r="D125" s="45"/>
      <c r="E125" s="56"/>
      <c r="F125" s="59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 spans="1:24" ht="14.25" x14ac:dyDescent="0.2">
      <c r="A126" s="1"/>
      <c r="B126" s="6"/>
      <c r="C126" s="9" t="s">
        <v>16</v>
      </c>
      <c r="D126" s="13" t="str">
        <f>HYPERLINK("https://www.grao.com/es/producto/revista-aula-sec-023-julio-17-crear-en-grupo-un-diseno-para-un-espacio-comunitario","Link")</f>
        <v>Link</v>
      </c>
      <c r="E126" s="56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x14ac:dyDescent="0.2">
      <c r="A127" s="1"/>
      <c r="B127" s="14"/>
      <c r="C127" s="15"/>
      <c r="D127" s="15"/>
      <c r="E127" s="15"/>
      <c r="F127" s="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x14ac:dyDescent="0.2">
      <c r="A130" s="1"/>
      <c r="B130" s="3"/>
      <c r="C130" s="4"/>
      <c r="D130" s="4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x14ac:dyDescent="0.2">
      <c r="A131" s="1"/>
      <c r="B131" s="6"/>
      <c r="C131" s="7" t="s">
        <v>6</v>
      </c>
      <c r="D131" s="1" t="s">
        <v>176</v>
      </c>
      <c r="E131" s="56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x14ac:dyDescent="0.2">
      <c r="A132" s="1"/>
      <c r="B132" s="6"/>
      <c r="C132" s="9"/>
      <c r="D132" s="10"/>
      <c r="E132" s="56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x14ac:dyDescent="0.2">
      <c r="A133" s="1"/>
      <c r="B133" s="6"/>
      <c r="C133" s="9" t="s">
        <v>10</v>
      </c>
      <c r="D133" s="1" t="s">
        <v>159</v>
      </c>
      <c r="E133" s="56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x14ac:dyDescent="0.2">
      <c r="A134" s="1"/>
      <c r="B134" s="6"/>
      <c r="C134" s="1"/>
      <c r="D134" s="1"/>
      <c r="E134" s="56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x14ac:dyDescent="0.2">
      <c r="A135" s="1"/>
      <c r="B135" s="6"/>
      <c r="C135" s="9" t="s">
        <v>14</v>
      </c>
      <c r="D135" s="1" t="s">
        <v>179</v>
      </c>
      <c r="E135" s="56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s="43" customFormat="1" ht="14.25" x14ac:dyDescent="0.2">
      <c r="A136" s="45"/>
      <c r="B136" s="6"/>
      <c r="C136" s="9"/>
      <c r="D136" s="45"/>
      <c r="E136" s="56"/>
      <c r="F136" s="59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</row>
    <row r="137" spans="1:24" ht="14.25" x14ac:dyDescent="0.2">
      <c r="A137" s="1"/>
      <c r="B137" s="6"/>
      <c r="C137" s="9" t="s">
        <v>16</v>
      </c>
      <c r="D137" s="13" t="str">
        <f>HYPERLINK("https://www.grao.com/es/producto/trabajar-las-normas-en-los-centros-as024","Link")</f>
        <v>Link</v>
      </c>
      <c r="E137" s="56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x14ac:dyDescent="0.2">
      <c r="A138" s="1"/>
      <c r="B138" s="14"/>
      <c r="C138" s="15"/>
      <c r="D138" s="15"/>
      <c r="E138" s="15"/>
      <c r="F138" s="1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x14ac:dyDescent="0.2">
      <c r="A140" s="1"/>
      <c r="B140" s="3"/>
      <c r="C140" s="4"/>
      <c r="D140" s="4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x14ac:dyDescent="0.2">
      <c r="A141" s="1"/>
      <c r="B141" s="6"/>
      <c r="C141" s="7" t="s">
        <v>6</v>
      </c>
      <c r="D141" s="1" t="s">
        <v>176</v>
      </c>
      <c r="E141" s="56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x14ac:dyDescent="0.2">
      <c r="A142" s="1"/>
      <c r="B142" s="6"/>
      <c r="C142" s="9"/>
      <c r="D142" s="10"/>
      <c r="E142" s="56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x14ac:dyDescent="0.2">
      <c r="A143" s="1"/>
      <c r="B143" s="6"/>
      <c r="C143" s="9" t="s">
        <v>10</v>
      </c>
      <c r="D143" s="1" t="s">
        <v>159</v>
      </c>
      <c r="E143" s="56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x14ac:dyDescent="0.2">
      <c r="A144" s="1"/>
      <c r="B144" s="6"/>
      <c r="C144" s="1"/>
      <c r="D144" s="1"/>
      <c r="E144" s="56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x14ac:dyDescent="0.2">
      <c r="A145" s="1"/>
      <c r="B145" s="6"/>
      <c r="C145" s="9" t="s">
        <v>14</v>
      </c>
      <c r="D145" s="1" t="s">
        <v>180</v>
      </c>
      <c r="E145" s="56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s="43" customFormat="1" ht="14.25" x14ac:dyDescent="0.2">
      <c r="A146" s="45"/>
      <c r="B146" s="6"/>
      <c r="C146" s="9"/>
      <c r="D146" s="45"/>
      <c r="E146" s="56"/>
      <c r="F146" s="59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</row>
    <row r="147" spans="1:24" ht="14.25" x14ac:dyDescent="0.2">
      <c r="A147" s="1"/>
      <c r="B147" s="6"/>
      <c r="C147" s="9" t="s">
        <v>16</v>
      </c>
      <c r="D147" s="12" t="str">
        <f>HYPERLINK("https://www.grao.com/es/producto/revista-aula-sec-025-enero-18-reinventar-la-autentica-comunicacion-con-las-familias-as025","Link")</f>
        <v>Link</v>
      </c>
      <c r="E147" s="56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x14ac:dyDescent="0.2">
      <c r="A148" s="1"/>
      <c r="B148" s="14"/>
      <c r="C148" s="15"/>
      <c r="D148" s="15"/>
      <c r="E148" s="15"/>
      <c r="F148" s="1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x14ac:dyDescent="0.2">
      <c r="A151" s="1"/>
      <c r="B151" s="3"/>
      <c r="C151" s="4"/>
      <c r="D151" s="4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x14ac:dyDescent="0.2">
      <c r="A152" s="1"/>
      <c r="B152" s="6"/>
      <c r="C152" s="9" t="s">
        <v>6</v>
      </c>
      <c r="D152" s="1" t="s">
        <v>181</v>
      </c>
      <c r="E152" s="56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x14ac:dyDescent="0.2">
      <c r="A153" s="1"/>
      <c r="B153" s="6"/>
      <c r="C153" s="1"/>
      <c r="D153" s="1"/>
      <c r="E153" s="56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x14ac:dyDescent="0.2">
      <c r="A154" s="1"/>
      <c r="B154" s="6"/>
      <c r="C154" s="9" t="s">
        <v>10</v>
      </c>
      <c r="D154" s="47" t="s">
        <v>182</v>
      </c>
      <c r="E154" s="56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x14ac:dyDescent="0.2">
      <c r="A155" s="1"/>
      <c r="B155" s="6"/>
      <c r="C155" s="1"/>
      <c r="D155" s="48"/>
      <c r="E155" s="56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x14ac:dyDescent="0.2">
      <c r="A156" s="1"/>
      <c r="B156" s="6"/>
      <c r="C156" s="1"/>
      <c r="D156" s="48"/>
      <c r="E156" s="56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x14ac:dyDescent="0.2">
      <c r="A157" s="1"/>
      <c r="B157" s="6"/>
      <c r="C157" s="9" t="s">
        <v>14</v>
      </c>
      <c r="D157" s="1" t="s">
        <v>183</v>
      </c>
      <c r="E157" s="56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s="43" customFormat="1" ht="14.25" x14ac:dyDescent="0.2">
      <c r="A158" s="45"/>
      <c r="B158" s="6"/>
      <c r="C158" s="9"/>
      <c r="D158" s="45"/>
      <c r="E158" s="56"/>
      <c r="F158" s="59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</row>
    <row r="159" spans="1:24" ht="14.25" x14ac:dyDescent="0.2">
      <c r="A159" s="1"/>
      <c r="B159" s="6"/>
      <c r="C159" s="9" t="s">
        <v>16</v>
      </c>
      <c r="D159" s="13" t="str">
        <f>HYPERLINK("https://docs.google.com/spreadsheets/d/1ooihSei4GFbYGY0w6mC1Z5m6gnknumFMtJbVFkdyF0w/edit?usp=sharing","Link")</f>
        <v>Link</v>
      </c>
      <c r="E159" s="56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x14ac:dyDescent="0.2">
      <c r="A160" s="1"/>
      <c r="B160" s="14"/>
      <c r="C160" s="15"/>
      <c r="D160" s="15"/>
      <c r="E160" s="15"/>
      <c r="F160" s="1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x14ac:dyDescent="0.2">
      <c r="A162" s="1"/>
      <c r="B162" s="3"/>
      <c r="C162" s="4"/>
      <c r="D162" s="4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x14ac:dyDescent="0.2">
      <c r="A163" s="1"/>
      <c r="B163" s="6"/>
      <c r="C163" s="9" t="s">
        <v>6</v>
      </c>
      <c r="D163" s="1" t="s">
        <v>181</v>
      </c>
      <c r="E163" s="56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x14ac:dyDescent="0.2">
      <c r="A164" s="1"/>
      <c r="B164" s="6"/>
      <c r="C164" s="1"/>
      <c r="D164" s="1"/>
      <c r="E164" s="56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x14ac:dyDescent="0.2">
      <c r="A165" s="1"/>
      <c r="B165" s="6"/>
      <c r="C165" s="9" t="s">
        <v>10</v>
      </c>
      <c r="D165" s="47" t="s">
        <v>182</v>
      </c>
      <c r="E165" s="56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x14ac:dyDescent="0.2">
      <c r="A166" s="1"/>
      <c r="B166" s="6"/>
      <c r="C166" s="1"/>
      <c r="D166" s="48"/>
      <c r="E166" s="56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x14ac:dyDescent="0.2">
      <c r="A167" s="1"/>
      <c r="B167" s="6"/>
      <c r="C167" s="1"/>
      <c r="D167" s="48"/>
      <c r="E167" s="56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x14ac:dyDescent="0.2">
      <c r="A168" s="1"/>
      <c r="B168" s="6"/>
      <c r="C168" s="9" t="s">
        <v>14</v>
      </c>
      <c r="D168" s="1" t="s">
        <v>184</v>
      </c>
      <c r="E168" s="56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s="43" customFormat="1" ht="14.25" x14ac:dyDescent="0.2">
      <c r="A169" s="45"/>
      <c r="B169" s="6"/>
      <c r="C169" s="9"/>
      <c r="D169" s="45"/>
      <c r="E169" s="56"/>
      <c r="F169" s="59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</row>
    <row r="170" spans="1:24" ht="14.25" x14ac:dyDescent="0.2">
      <c r="A170" s="1"/>
      <c r="B170" s="6"/>
      <c r="C170" s="9" t="s">
        <v>16</v>
      </c>
      <c r="D170" s="13" t="str">
        <f>HYPERLINK("https://docs.google.com/spreadsheets/d/1WTuiFoV3L5ei72uGCPO8COJ3fVKpuhFWK7p7dqeLU4w/edit?usp=sharing","Link")</f>
        <v>Link</v>
      </c>
      <c r="E170" s="56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x14ac:dyDescent="0.2">
      <c r="A171" s="1"/>
      <c r="B171" s="14"/>
      <c r="C171" s="15"/>
      <c r="D171" s="15"/>
      <c r="E171" s="15"/>
      <c r="F171" s="1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x14ac:dyDescent="0.2">
      <c r="A173" s="1"/>
      <c r="B173" s="3"/>
      <c r="C173" s="4"/>
      <c r="D173" s="4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x14ac:dyDescent="0.2">
      <c r="A174" s="1"/>
      <c r="B174" s="6"/>
      <c r="C174" s="9" t="s">
        <v>6</v>
      </c>
      <c r="D174" s="1" t="s">
        <v>181</v>
      </c>
      <c r="E174" s="56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x14ac:dyDescent="0.2">
      <c r="A175" s="1"/>
      <c r="B175" s="6"/>
      <c r="C175" s="1"/>
      <c r="D175" s="1"/>
      <c r="E175" s="56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x14ac:dyDescent="0.2">
      <c r="A176" s="1"/>
      <c r="B176" s="6"/>
      <c r="C176" s="9" t="s">
        <v>10</v>
      </c>
      <c r="D176" s="47" t="s">
        <v>182</v>
      </c>
      <c r="E176" s="56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x14ac:dyDescent="0.2">
      <c r="A177" s="1"/>
      <c r="B177" s="6"/>
      <c r="C177" s="1"/>
      <c r="D177" s="48"/>
      <c r="E177" s="56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x14ac:dyDescent="0.2">
      <c r="A178" s="1"/>
      <c r="B178" s="6"/>
      <c r="C178" s="1"/>
      <c r="D178" s="48"/>
      <c r="E178" s="56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x14ac:dyDescent="0.2">
      <c r="A179" s="1"/>
      <c r="B179" s="6"/>
      <c r="C179" s="9" t="s">
        <v>14</v>
      </c>
      <c r="D179" s="1" t="s">
        <v>185</v>
      </c>
      <c r="E179" s="56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s="43" customFormat="1" ht="14.25" x14ac:dyDescent="0.2">
      <c r="A180" s="45"/>
      <c r="B180" s="6"/>
      <c r="C180" s="9"/>
      <c r="D180" s="45"/>
      <c r="E180" s="56"/>
      <c r="F180" s="59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</row>
    <row r="181" spans="1:24" ht="14.25" x14ac:dyDescent="0.2">
      <c r="A181" s="1"/>
      <c r="B181" s="6"/>
      <c r="C181" s="9" t="s">
        <v>16</v>
      </c>
      <c r="D181" s="13" t="str">
        <f>HYPERLINK("https://docs.google.com/spreadsheets/d/1hst_yWxr89nKtk6YBO34PSrcAsHCI-zHULkO9KkRlA0/edit?usp=sharing","Link")</f>
        <v>Link</v>
      </c>
      <c r="E181" s="56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x14ac:dyDescent="0.2">
      <c r="A182" s="1"/>
      <c r="B182" s="14"/>
      <c r="C182" s="15"/>
      <c r="D182" s="15"/>
      <c r="E182" s="15"/>
      <c r="F182" s="1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x14ac:dyDescent="0.2">
      <c r="A184" s="1"/>
      <c r="B184" s="3"/>
      <c r="C184" s="4"/>
      <c r="D184" s="4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x14ac:dyDescent="0.2">
      <c r="A185" s="1"/>
      <c r="B185" s="6"/>
      <c r="C185" s="9" t="s">
        <v>6</v>
      </c>
      <c r="D185" s="1" t="s">
        <v>181</v>
      </c>
      <c r="E185" s="56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x14ac:dyDescent="0.2">
      <c r="A186" s="1"/>
      <c r="B186" s="6"/>
      <c r="C186" s="1"/>
      <c r="D186" s="1"/>
      <c r="E186" s="56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x14ac:dyDescent="0.2">
      <c r="A187" s="1"/>
      <c r="B187" s="6"/>
      <c r="C187" s="9" t="s">
        <v>10</v>
      </c>
      <c r="D187" s="47" t="s">
        <v>182</v>
      </c>
      <c r="E187" s="56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x14ac:dyDescent="0.2">
      <c r="A188" s="1"/>
      <c r="B188" s="6"/>
      <c r="C188" s="1"/>
      <c r="D188" s="48"/>
      <c r="E188" s="56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x14ac:dyDescent="0.2">
      <c r="A189" s="1"/>
      <c r="B189" s="6"/>
      <c r="C189" s="1"/>
      <c r="D189" s="48"/>
      <c r="E189" s="56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x14ac:dyDescent="0.2">
      <c r="A190" s="1"/>
      <c r="B190" s="6"/>
      <c r="C190" s="9" t="s">
        <v>14</v>
      </c>
      <c r="D190" s="1" t="s">
        <v>186</v>
      </c>
      <c r="E190" s="56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s="43" customFormat="1" ht="14.25" x14ac:dyDescent="0.2">
      <c r="A191" s="45"/>
      <c r="B191" s="6"/>
      <c r="C191" s="9"/>
      <c r="D191" s="45"/>
      <c r="E191" s="56"/>
      <c r="F191" s="59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</row>
    <row r="192" spans="1:24" ht="14.25" x14ac:dyDescent="0.2">
      <c r="A192" s="1"/>
      <c r="B192" s="6"/>
      <c r="C192" s="9" t="s">
        <v>16</v>
      </c>
      <c r="D192" s="13" t="str">
        <f>HYPERLINK("https://docs.google.com/spreadsheets/d/1LTqwAQC_DISmrOi7TgecIwY0nckEK71YcDPCOB5ya64/edit?usp=sharing","Link")</f>
        <v>Link</v>
      </c>
      <c r="E192" s="56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x14ac:dyDescent="0.2">
      <c r="A193" s="1"/>
      <c r="B193" s="14"/>
      <c r="C193" s="15"/>
      <c r="D193" s="15"/>
      <c r="E193" s="15"/>
      <c r="F193" s="1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x14ac:dyDescent="0.2">
      <c r="A196" s="1"/>
      <c r="B196" s="3"/>
      <c r="C196" s="4"/>
      <c r="D196" s="4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x14ac:dyDescent="0.2">
      <c r="A197" s="1"/>
      <c r="B197" s="6"/>
      <c r="C197" s="9" t="s">
        <v>6</v>
      </c>
      <c r="D197" s="1" t="s">
        <v>187</v>
      </c>
      <c r="E197" s="56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x14ac:dyDescent="0.2">
      <c r="A198" s="1"/>
      <c r="B198" s="6"/>
      <c r="C198" s="1"/>
      <c r="D198" s="1"/>
      <c r="E198" s="56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x14ac:dyDescent="0.2">
      <c r="A199" s="1"/>
      <c r="B199" s="6"/>
      <c r="C199" s="9" t="s">
        <v>10</v>
      </c>
      <c r="D199" s="47" t="s">
        <v>188</v>
      </c>
      <c r="E199" s="56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x14ac:dyDescent="0.2">
      <c r="A200" s="1"/>
      <c r="B200" s="6"/>
      <c r="C200" s="1"/>
      <c r="D200" s="48"/>
      <c r="E200" s="56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x14ac:dyDescent="0.2">
      <c r="A201" s="1"/>
      <c r="B201" s="6"/>
      <c r="C201" s="1"/>
      <c r="D201" s="48"/>
      <c r="E201" s="56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x14ac:dyDescent="0.2">
      <c r="A202" s="1"/>
      <c r="B202" s="6"/>
      <c r="C202" s="9" t="s">
        <v>14</v>
      </c>
      <c r="D202" s="1" t="s">
        <v>189</v>
      </c>
      <c r="E202" s="56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s="43" customFormat="1" ht="14.25" x14ac:dyDescent="0.2">
      <c r="A203" s="45"/>
      <c r="B203" s="6"/>
      <c r="C203" s="9"/>
      <c r="D203" s="45"/>
      <c r="E203" s="56"/>
      <c r="F203" s="59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</row>
    <row r="204" spans="1:24" ht="14.25" x14ac:dyDescent="0.2">
      <c r="A204" s="1"/>
      <c r="B204" s="6"/>
      <c r="C204" s="9" t="s">
        <v>16</v>
      </c>
      <c r="D204" s="13" t="str">
        <f>HYPERLINK("https://tarea.org.pe/edicion/edicion-95/","Link")</f>
        <v>Link</v>
      </c>
      <c r="E204" s="56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x14ac:dyDescent="0.2">
      <c r="A205" s="1"/>
      <c r="B205" s="14"/>
      <c r="C205" s="15"/>
      <c r="D205" s="15"/>
      <c r="E205" s="15"/>
      <c r="F205" s="1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x14ac:dyDescent="0.2">
      <c r="A207" s="1"/>
      <c r="B207" s="3"/>
      <c r="C207" s="4"/>
      <c r="D207" s="4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x14ac:dyDescent="0.2">
      <c r="A208" s="1"/>
      <c r="B208" s="6"/>
      <c r="C208" s="7" t="s">
        <v>6</v>
      </c>
      <c r="D208" s="47" t="s">
        <v>190</v>
      </c>
      <c r="E208" s="56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x14ac:dyDescent="0.2">
      <c r="A209" s="1"/>
      <c r="B209" s="6"/>
      <c r="C209" s="9"/>
      <c r="D209" s="48"/>
      <c r="E209" s="56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x14ac:dyDescent="0.2">
      <c r="A210" s="1"/>
      <c r="B210" s="6"/>
      <c r="C210" s="9"/>
      <c r="D210" s="1"/>
      <c r="E210" s="56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x14ac:dyDescent="0.2">
      <c r="A211" s="1"/>
      <c r="B211" s="6"/>
      <c r="C211" s="9" t="s">
        <v>10</v>
      </c>
      <c r="D211" s="1" t="s">
        <v>191</v>
      </c>
      <c r="E211" s="56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x14ac:dyDescent="0.2">
      <c r="A212" s="1"/>
      <c r="B212" s="6"/>
      <c r="C212" s="1"/>
      <c r="D212" s="11"/>
      <c r="E212" s="56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x14ac:dyDescent="0.2">
      <c r="A213" s="1"/>
      <c r="B213" s="6"/>
      <c r="C213" s="9" t="s">
        <v>14</v>
      </c>
      <c r="D213" s="1" t="s">
        <v>192</v>
      </c>
      <c r="E213" s="56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s="43" customFormat="1" ht="14.25" x14ac:dyDescent="0.2">
      <c r="A214" s="45"/>
      <c r="B214" s="6"/>
      <c r="C214" s="9"/>
      <c r="D214" s="45"/>
      <c r="E214" s="56"/>
      <c r="F214" s="59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</row>
    <row r="215" spans="1:24" ht="14.25" x14ac:dyDescent="0.2">
      <c r="A215" s="1"/>
      <c r="B215" s="6"/>
      <c r="C215" s="9" t="s">
        <v>16</v>
      </c>
      <c r="D215" s="13" t="str">
        <f>HYPERLINK("https://dialnet.unirioja.es/ejemplar/456186","Link")</f>
        <v>Link</v>
      </c>
      <c r="E215" s="56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x14ac:dyDescent="0.2">
      <c r="A216" s="1"/>
      <c r="B216" s="14"/>
      <c r="C216" s="15"/>
      <c r="D216" s="15"/>
      <c r="E216" s="15"/>
      <c r="F216" s="1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x14ac:dyDescent="0.2">
      <c r="A218" s="1"/>
      <c r="B218" s="3"/>
      <c r="C218" s="4"/>
      <c r="D218" s="4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x14ac:dyDescent="0.2">
      <c r="A219" s="1"/>
      <c r="B219" s="6"/>
      <c r="C219" s="7" t="s">
        <v>6</v>
      </c>
      <c r="D219" s="47" t="s">
        <v>190</v>
      </c>
      <c r="E219" s="56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x14ac:dyDescent="0.2">
      <c r="A220" s="1"/>
      <c r="B220" s="6"/>
      <c r="C220" s="9"/>
      <c r="D220" s="48"/>
      <c r="E220" s="56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x14ac:dyDescent="0.2">
      <c r="A221" s="1"/>
      <c r="B221" s="6"/>
      <c r="C221" s="9" t="s">
        <v>10</v>
      </c>
      <c r="D221" s="1"/>
      <c r="E221" s="56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x14ac:dyDescent="0.2">
      <c r="A222" s="1"/>
      <c r="B222" s="6"/>
      <c r="C222" s="1"/>
      <c r="D222" s="1" t="s">
        <v>191</v>
      </c>
      <c r="E222" s="56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x14ac:dyDescent="0.2">
      <c r="A223" s="1"/>
      <c r="B223" s="6"/>
      <c r="C223" s="9"/>
      <c r="D223" s="1"/>
      <c r="E223" s="56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x14ac:dyDescent="0.2">
      <c r="A224" s="1"/>
      <c r="B224" s="6"/>
      <c r="C224" s="9" t="s">
        <v>14</v>
      </c>
      <c r="D224" s="1" t="s">
        <v>193</v>
      </c>
      <c r="E224" s="56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s="43" customFormat="1" ht="14.25" x14ac:dyDescent="0.2">
      <c r="A225" s="45"/>
      <c r="B225" s="6"/>
      <c r="C225" s="9"/>
      <c r="D225" s="45"/>
      <c r="E225" s="56"/>
      <c r="F225" s="59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</row>
    <row r="226" spans="1:24" ht="14.25" x14ac:dyDescent="0.2">
      <c r="A226" s="1"/>
      <c r="B226" s="6"/>
      <c r="C226" s="9" t="s">
        <v>16</v>
      </c>
      <c r="D226" s="13" t="str">
        <f>HYPERLINK("https://dialnet.unirioja.es/ejemplar/464316","link")</f>
        <v>link</v>
      </c>
      <c r="E226" s="56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x14ac:dyDescent="0.2">
      <c r="A227" s="1"/>
      <c r="B227" s="14"/>
      <c r="C227" s="15"/>
      <c r="D227" s="15"/>
      <c r="E227" s="15"/>
      <c r="F227" s="1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x14ac:dyDescent="0.2">
      <c r="A229" s="1"/>
      <c r="B229" s="3"/>
      <c r="C229" s="4"/>
      <c r="D229" s="4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x14ac:dyDescent="0.2">
      <c r="A230" s="1"/>
      <c r="B230" s="6"/>
      <c r="C230" s="7" t="s">
        <v>6</v>
      </c>
      <c r="D230" s="47" t="s">
        <v>190</v>
      </c>
      <c r="E230" s="56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x14ac:dyDescent="0.2">
      <c r="A231" s="1"/>
      <c r="B231" s="6"/>
      <c r="C231" s="9"/>
      <c r="D231" s="48"/>
      <c r="E231" s="56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x14ac:dyDescent="0.2">
      <c r="A232" s="1"/>
      <c r="B232" s="6"/>
      <c r="C232" s="9" t="s">
        <v>10</v>
      </c>
      <c r="D232" s="1" t="s">
        <v>191</v>
      </c>
      <c r="E232" s="56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x14ac:dyDescent="0.2">
      <c r="A233" s="1"/>
      <c r="B233" s="6"/>
      <c r="C233" s="1"/>
      <c r="D233" s="1"/>
      <c r="E233" s="56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x14ac:dyDescent="0.2">
      <c r="A234" s="1"/>
      <c r="B234" s="6"/>
      <c r="C234" s="9" t="s">
        <v>14</v>
      </c>
      <c r="D234" s="1" t="s">
        <v>194</v>
      </c>
      <c r="E234" s="56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x14ac:dyDescent="0.2">
      <c r="A235" s="1"/>
      <c r="B235" s="6"/>
      <c r="C235" s="9"/>
      <c r="D235" s="1"/>
      <c r="E235" s="56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x14ac:dyDescent="0.2">
      <c r="A236" s="1"/>
      <c r="B236" s="6"/>
      <c r="C236" s="9" t="s">
        <v>16</v>
      </c>
      <c r="D236" s="13" t="str">
        <f>HYPERLINK("https://dialnet.unirioja.es/ejemplar/470762","link")</f>
        <v>link</v>
      </c>
      <c r="E236" s="56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x14ac:dyDescent="0.2">
      <c r="A237" s="1"/>
      <c r="B237" s="14"/>
      <c r="C237" s="15"/>
      <c r="D237" s="15"/>
      <c r="E237" s="15"/>
      <c r="F237" s="1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x14ac:dyDescent="0.2">
      <c r="A239" s="1"/>
      <c r="B239" s="3"/>
      <c r="C239" s="4"/>
      <c r="D239" s="4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x14ac:dyDescent="0.2">
      <c r="A240" s="1"/>
      <c r="B240" s="6"/>
      <c r="C240" s="7" t="s">
        <v>6</v>
      </c>
      <c r="D240" s="47" t="s">
        <v>190</v>
      </c>
      <c r="E240" s="56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x14ac:dyDescent="0.2">
      <c r="A241" s="1"/>
      <c r="B241" s="6"/>
      <c r="C241" s="9"/>
      <c r="D241" s="48"/>
      <c r="E241" s="56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x14ac:dyDescent="0.2">
      <c r="A242" s="1"/>
      <c r="B242" s="6"/>
      <c r="C242" s="9" t="s">
        <v>10</v>
      </c>
      <c r="D242" s="1" t="s">
        <v>191</v>
      </c>
      <c r="E242" s="56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x14ac:dyDescent="0.2">
      <c r="A243" s="1"/>
      <c r="B243" s="6"/>
      <c r="C243" s="1"/>
      <c r="D243" s="1"/>
      <c r="E243" s="56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x14ac:dyDescent="0.2">
      <c r="A244" s="1"/>
      <c r="B244" s="6"/>
      <c r="C244" s="9" t="s">
        <v>14</v>
      </c>
      <c r="D244" s="1" t="s">
        <v>195</v>
      </c>
      <c r="E244" s="56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x14ac:dyDescent="0.2">
      <c r="A245" s="1"/>
      <c r="B245" s="6"/>
      <c r="C245" s="9"/>
      <c r="D245" s="1"/>
      <c r="E245" s="56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x14ac:dyDescent="0.2">
      <c r="A246" s="1"/>
      <c r="B246" s="6"/>
      <c r="C246" s="9" t="s">
        <v>16</v>
      </c>
      <c r="D246" s="13" t="str">
        <f>HYPERLINK("https://dialnet.unirioja.es/ejemplar/479050","link")</f>
        <v>link</v>
      </c>
      <c r="E246" s="56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x14ac:dyDescent="0.2">
      <c r="A247" s="1"/>
      <c r="B247" s="14"/>
      <c r="C247" s="15"/>
      <c r="D247" s="15"/>
      <c r="E247" s="15"/>
      <c r="F247" s="1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x14ac:dyDescent="0.2">
      <c r="A250" s="1"/>
      <c r="B250" s="3"/>
      <c r="C250" s="4"/>
      <c r="D250" s="4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x14ac:dyDescent="0.2">
      <c r="A251" s="1"/>
      <c r="B251" s="6"/>
      <c r="C251" s="9" t="s">
        <v>6</v>
      </c>
      <c r="D251" s="47" t="s">
        <v>196</v>
      </c>
      <c r="E251" s="56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x14ac:dyDescent="0.2">
      <c r="A252" s="1"/>
      <c r="B252" s="6"/>
      <c r="C252" s="1"/>
      <c r="D252" s="48"/>
      <c r="E252" s="56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x14ac:dyDescent="0.2">
      <c r="A253" s="1"/>
      <c r="B253" s="6"/>
      <c r="C253" s="9" t="s">
        <v>10</v>
      </c>
      <c r="D253" s="1" t="s">
        <v>159</v>
      </c>
      <c r="E253" s="56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x14ac:dyDescent="0.2">
      <c r="A254" s="1"/>
      <c r="B254" s="6"/>
      <c r="C254" s="1"/>
      <c r="D254" s="1"/>
      <c r="E254" s="56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x14ac:dyDescent="0.2">
      <c r="A255" s="1"/>
      <c r="B255" s="6"/>
      <c r="C255" s="1"/>
      <c r="D255" s="1"/>
      <c r="E255" s="56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x14ac:dyDescent="0.2">
      <c r="A256" s="1"/>
      <c r="B256" s="6"/>
      <c r="C256" s="9" t="s">
        <v>14</v>
      </c>
      <c r="D256" s="1" t="s">
        <v>197</v>
      </c>
      <c r="E256" s="56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s="43" customFormat="1" ht="14.25" x14ac:dyDescent="0.2">
      <c r="A257" s="45"/>
      <c r="B257" s="6"/>
      <c r="C257" s="9"/>
      <c r="D257" s="45"/>
      <c r="E257" s="56"/>
      <c r="F257" s="59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</row>
    <row r="258" spans="1:24" ht="14.25" x14ac:dyDescent="0.2">
      <c r="A258" s="1"/>
      <c r="B258" s="6"/>
      <c r="C258" s="9" t="s">
        <v>16</v>
      </c>
      <c r="D258" s="13" t="str">
        <f>HYPERLINK("https://dialnet.unirioja.es/ejemplar/458840","Link")</f>
        <v>Link</v>
      </c>
      <c r="E258" s="56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x14ac:dyDescent="0.2">
      <c r="A259" s="1"/>
      <c r="B259" s="14"/>
      <c r="C259" s="15"/>
      <c r="D259" s="15"/>
      <c r="E259" s="15"/>
      <c r="F259" s="1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x14ac:dyDescent="0.2">
      <c r="A261" s="1"/>
      <c r="B261" s="3"/>
      <c r="C261" s="4"/>
      <c r="D261" s="4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x14ac:dyDescent="0.2">
      <c r="A262" s="1"/>
      <c r="B262" s="6"/>
      <c r="C262" s="9" t="s">
        <v>6</v>
      </c>
      <c r="D262" s="47" t="s">
        <v>196</v>
      </c>
      <c r="E262" s="56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x14ac:dyDescent="0.2">
      <c r="A263" s="1"/>
      <c r="B263" s="6"/>
      <c r="C263" s="1"/>
      <c r="D263" s="48"/>
      <c r="E263" s="56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x14ac:dyDescent="0.2">
      <c r="A264" s="1"/>
      <c r="B264" s="6"/>
      <c r="C264" s="9" t="s">
        <v>10</v>
      </c>
      <c r="D264" s="1" t="s">
        <v>159</v>
      </c>
      <c r="E264" s="56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x14ac:dyDescent="0.2">
      <c r="A265" s="1"/>
      <c r="B265" s="6"/>
      <c r="C265" s="1"/>
      <c r="D265" s="11"/>
      <c r="E265" s="56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x14ac:dyDescent="0.2">
      <c r="A266" s="1"/>
      <c r="B266" s="6"/>
      <c r="C266" s="1"/>
      <c r="D266" s="11"/>
      <c r="E266" s="56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x14ac:dyDescent="0.2">
      <c r="A267" s="1"/>
      <c r="B267" s="6"/>
      <c r="C267" s="9" t="s">
        <v>14</v>
      </c>
      <c r="D267" s="1" t="s">
        <v>198</v>
      </c>
      <c r="E267" s="56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s="43" customFormat="1" ht="14.25" x14ac:dyDescent="0.2">
      <c r="A268" s="45"/>
      <c r="B268" s="6"/>
      <c r="C268" s="9"/>
      <c r="D268" s="45"/>
      <c r="E268" s="56"/>
      <c r="F268" s="59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</row>
    <row r="269" spans="1:24" ht="14.25" x14ac:dyDescent="0.2">
      <c r="A269" s="1"/>
      <c r="B269" s="6"/>
      <c r="C269" s="9" t="s">
        <v>16</v>
      </c>
      <c r="D269" s="13" t="str">
        <f>HYPERLINK("https://dialnet.unirioja.es/ejemplar/464326","Link")</f>
        <v>Link</v>
      </c>
      <c r="E269" s="56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x14ac:dyDescent="0.2">
      <c r="A270" s="1"/>
      <c r="B270" s="14"/>
      <c r="C270" s="15"/>
      <c r="D270" s="15"/>
      <c r="E270" s="15"/>
      <c r="F270" s="1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x14ac:dyDescent="0.2">
      <c r="A272" s="1"/>
      <c r="B272" s="3"/>
      <c r="C272" s="4"/>
      <c r="D272" s="4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x14ac:dyDescent="0.2">
      <c r="A273" s="1"/>
      <c r="B273" s="6"/>
      <c r="C273" s="9" t="s">
        <v>6</v>
      </c>
      <c r="D273" s="47" t="s">
        <v>196</v>
      </c>
      <c r="E273" s="56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x14ac:dyDescent="0.2">
      <c r="A274" s="1"/>
      <c r="B274" s="6"/>
      <c r="C274" s="1"/>
      <c r="D274" s="48"/>
      <c r="E274" s="56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s="43" customFormat="1" ht="14.25" x14ac:dyDescent="0.2">
      <c r="A275" s="45"/>
      <c r="B275" s="6"/>
      <c r="C275" s="45"/>
      <c r="E275" s="56"/>
      <c r="F275" s="59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</row>
    <row r="276" spans="1:24" ht="14.25" x14ac:dyDescent="0.2">
      <c r="A276" s="1"/>
      <c r="B276" s="6"/>
      <c r="C276" s="9" t="s">
        <v>10</v>
      </c>
      <c r="D276" s="1" t="s">
        <v>159</v>
      </c>
      <c r="E276" s="56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x14ac:dyDescent="0.2">
      <c r="A277" s="1"/>
      <c r="B277" s="6"/>
      <c r="C277" s="1"/>
      <c r="D277" s="11"/>
      <c r="E277" s="56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x14ac:dyDescent="0.2">
      <c r="A278" s="1"/>
      <c r="B278" s="6"/>
      <c r="C278" s="1"/>
      <c r="D278" s="11"/>
      <c r="E278" s="56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x14ac:dyDescent="0.2">
      <c r="A279" s="1"/>
      <c r="B279" s="6"/>
      <c r="C279" s="9" t="s">
        <v>14</v>
      </c>
      <c r="D279" s="1" t="s">
        <v>199</v>
      </c>
      <c r="E279" s="56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s="43" customFormat="1" ht="14.25" x14ac:dyDescent="0.2">
      <c r="A280" s="45"/>
      <c r="B280" s="6"/>
      <c r="C280" s="9"/>
      <c r="D280" s="45"/>
      <c r="E280" s="56"/>
      <c r="F280" s="59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</row>
    <row r="281" spans="1:24" ht="14.25" x14ac:dyDescent="0.2">
      <c r="A281" s="1"/>
      <c r="B281" s="6"/>
      <c r="C281" s="9" t="s">
        <v>16</v>
      </c>
      <c r="D281" s="13" t="str">
        <f>HYPERLINK("https://dialnet.unirioja.es/ejemplar/470437","Link")</f>
        <v>Link</v>
      </c>
      <c r="E281" s="56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x14ac:dyDescent="0.2">
      <c r="A282" s="1"/>
      <c r="B282" s="14"/>
      <c r="C282" s="15"/>
      <c r="D282" s="15"/>
      <c r="E282" s="15"/>
      <c r="F282" s="1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x14ac:dyDescent="0.2">
      <c r="A284" s="1"/>
      <c r="B284" s="3"/>
      <c r="C284" s="4"/>
      <c r="D284" s="4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x14ac:dyDescent="0.2">
      <c r="A285" s="1"/>
      <c r="B285" s="6"/>
      <c r="C285" s="9" t="s">
        <v>6</v>
      </c>
      <c r="D285" s="47" t="s">
        <v>196</v>
      </c>
      <c r="E285" s="56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x14ac:dyDescent="0.2">
      <c r="A286" s="1"/>
      <c r="B286" s="6"/>
      <c r="C286" s="1"/>
      <c r="D286" s="48"/>
      <c r="E286" s="56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s="43" customFormat="1" ht="14.25" x14ac:dyDescent="0.2">
      <c r="A287" s="45"/>
      <c r="B287" s="6"/>
      <c r="C287" s="45"/>
      <c r="E287" s="56"/>
      <c r="F287" s="59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</row>
    <row r="288" spans="1:24" ht="14.25" x14ac:dyDescent="0.2">
      <c r="A288" s="1"/>
      <c r="B288" s="6"/>
      <c r="C288" s="9" t="s">
        <v>10</v>
      </c>
      <c r="D288" s="1" t="s">
        <v>159</v>
      </c>
      <c r="E288" s="56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x14ac:dyDescent="0.2">
      <c r="A289" s="1"/>
      <c r="B289" s="6"/>
      <c r="C289" s="1"/>
      <c r="D289" s="11"/>
      <c r="E289" s="56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x14ac:dyDescent="0.2">
      <c r="A290" s="1"/>
      <c r="B290" s="6"/>
      <c r="C290" s="1"/>
      <c r="D290" s="11"/>
      <c r="E290" s="56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x14ac:dyDescent="0.2">
      <c r="A291" s="1"/>
      <c r="B291" s="6"/>
      <c r="C291" s="9" t="s">
        <v>14</v>
      </c>
      <c r="D291" s="1" t="s">
        <v>201</v>
      </c>
      <c r="E291" s="56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s="43" customFormat="1" ht="14.25" x14ac:dyDescent="0.2">
      <c r="A292" s="45"/>
      <c r="B292" s="6"/>
      <c r="C292" s="9"/>
      <c r="D292" s="45"/>
      <c r="E292" s="56"/>
      <c r="F292" s="59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</row>
    <row r="293" spans="1:24" ht="14.25" x14ac:dyDescent="0.2">
      <c r="A293" s="1"/>
      <c r="B293" s="6"/>
      <c r="C293" s="9" t="s">
        <v>16</v>
      </c>
      <c r="D293" s="13" t="str">
        <f>HYPERLINK("https://dialnet.unirioja.es/ejemplar/476494","link")</f>
        <v>link</v>
      </c>
      <c r="E293" s="56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x14ac:dyDescent="0.2">
      <c r="A294" s="1"/>
      <c r="B294" s="14"/>
      <c r="C294" s="15"/>
      <c r="D294" s="15"/>
      <c r="E294" s="15"/>
      <c r="F294" s="1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x14ac:dyDescent="0.2"/>
    <row r="444" spans="1:24" ht="14.25" x14ac:dyDescent="0.2"/>
    <row r="445" spans="1:24" ht="14.25" x14ac:dyDescent="0.2"/>
    <row r="446" spans="1:24" ht="14.25" x14ac:dyDescent="0.2"/>
    <row r="447" spans="1:24" ht="14.25" x14ac:dyDescent="0.2"/>
    <row r="448" spans="1:24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19">
    <mergeCell ref="D230:D231"/>
    <mergeCell ref="D165:D167"/>
    <mergeCell ref="D285:D286"/>
    <mergeCell ref="D273:D274"/>
    <mergeCell ref="D262:D263"/>
    <mergeCell ref="D251:D252"/>
    <mergeCell ref="D187:D189"/>
    <mergeCell ref="D176:D178"/>
    <mergeCell ref="D240:D241"/>
    <mergeCell ref="D154:D156"/>
    <mergeCell ref="C4:E4"/>
    <mergeCell ref="D199:D201"/>
    <mergeCell ref="D208:D209"/>
    <mergeCell ref="D219:D220"/>
    <mergeCell ref="C2:E2"/>
    <mergeCell ref="C3:E3"/>
    <mergeCell ref="C5:E5"/>
    <mergeCell ref="C6:E6"/>
    <mergeCell ref="D9:D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Psi</vt:lpstr>
      <vt:lpstr>Fil</vt:lpstr>
      <vt:lpstr>Rel-Teo</vt:lpstr>
      <vt:lpstr>Act</vt:lpstr>
      <vt:lpstr>CCSS</vt:lpstr>
      <vt:lpstr>C. P.</vt:lpstr>
      <vt:lpstr>Com</vt:lpstr>
      <vt:lpstr>Der</vt:lpstr>
      <vt:lpstr>Edu</vt:lpstr>
      <vt:lpstr>Adm</vt:lpstr>
      <vt:lpstr>Art</vt:lpstr>
      <vt:lpstr>Tur</vt:lpstr>
      <vt:lpstr>Lit</vt:lpstr>
      <vt:lpstr>His</vt:lpstr>
      <vt:lpstr>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Blancas Luque</dc:creator>
  <cp:lastModifiedBy>Juan Carlos Blancas Luque</cp:lastModifiedBy>
  <dcterms:created xsi:type="dcterms:W3CDTF">2018-08-20T20:20:59Z</dcterms:created>
  <dcterms:modified xsi:type="dcterms:W3CDTF">2018-08-21T17:22:32Z</dcterms:modified>
</cp:coreProperties>
</file>